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risnik\Desktop\RUKOVODITELJ NB 2025\NIKOLINA BOŽIČEVIĆ\FINANCIJSKI IZVJEŠTAJI NB\IZVRŠENJE PRORAČUNA\Polug.izvj.o izvr.FP I-VI 2026\"/>
    </mc:Choice>
  </mc:AlternateContent>
  <bookViews>
    <workbookView xWindow="0" yWindow="0" windowWidth="26910" windowHeight="9900" firstSheet="1" activeTab="6"/>
  </bookViews>
  <sheets>
    <sheet name="SAŽETAK" sheetId="1" r:id="rId1"/>
    <sheet name=" Račun prihoda i rashoda" sheetId="3" r:id="rId2"/>
    <sheet name="Prihodi i rashodi po IF" sheetId="5" r:id="rId3"/>
    <sheet name="Rashodi prema funkcijskoj k " sheetId="8" r:id="rId4"/>
    <sheet name="Račun financiranja" sheetId="6" r:id="rId5"/>
    <sheet name="Račun fin.prema IF" sheetId="10" r:id="rId6"/>
    <sheet name="POSEBNI DIO" sheetId="7" r:id="rId7"/>
  </sheets>
  <definedNames>
    <definedName name="_FiltarBaze" localSheetId="6" hidden="1">'POSEBNI DIO'!$B$20:$F$196</definedName>
    <definedName name="_xlnm.Print_Area" localSheetId="1">' Račun prihoda i rashoda'!$B$3:$K$141</definedName>
    <definedName name="_xlnm.Print_Area" localSheetId="6">'POSEBNI DIO'!$B$2:$F$201</definedName>
    <definedName name="_xlnm.Print_Area" localSheetId="2">'Prihodi i rashodi po IF'!$B$2:$G$43</definedName>
    <definedName name="_xlnm.Print_Area" localSheetId="5">'Račun fin.prema IF'!$B$2:$K$20</definedName>
    <definedName name="_xlnm.Print_Area" localSheetId="4">'Račun financiranja'!$B$1:$K$17</definedName>
    <definedName name="_xlnm.Print_Area" localSheetId="3">'Rashodi prema funkcijskoj k '!$B$1:$G$14</definedName>
    <definedName name="_xlnm.Print_Area" localSheetId="0">SAŽETAK!$B$1:$K$36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5" i="7" l="1"/>
  <c r="D185" i="7"/>
  <c r="D181" i="7"/>
  <c r="E126" i="7" l="1"/>
  <c r="E129" i="7"/>
  <c r="E128" i="7" s="1"/>
  <c r="D143" i="7"/>
  <c r="E143" i="7"/>
  <c r="E135" i="7"/>
  <c r="E81" i="7"/>
  <c r="E79" i="7"/>
  <c r="D79" i="7"/>
  <c r="E45" i="7"/>
  <c r="E76" i="7"/>
  <c r="E74" i="7"/>
  <c r="E70" i="7"/>
  <c r="G33" i="5"/>
  <c r="E17" i="5"/>
  <c r="G16" i="5"/>
  <c r="J63" i="3"/>
  <c r="D165" i="7" l="1"/>
  <c r="D169" i="7"/>
  <c r="D173" i="7"/>
  <c r="D150" i="7"/>
  <c r="D129" i="7"/>
  <c r="D128" i="7"/>
  <c r="D81" i="7"/>
  <c r="D76" i="7"/>
  <c r="D74" i="7"/>
  <c r="D45" i="7"/>
  <c r="E142" i="7"/>
  <c r="D142" i="7"/>
  <c r="D138" i="7"/>
  <c r="D137" i="7" s="1"/>
  <c r="E138" i="7"/>
  <c r="E137" i="7"/>
  <c r="E179" i="7"/>
  <c r="D179" i="7"/>
  <c r="E173" i="7"/>
  <c r="E169" i="7"/>
  <c r="E194" i="7"/>
  <c r="E193" i="7" s="1"/>
  <c r="E192" i="7" s="1"/>
  <c r="D194" i="7"/>
  <c r="D193" i="7" s="1"/>
  <c r="E190" i="7"/>
  <c r="E189" i="7" s="1"/>
  <c r="E188" i="7" s="1"/>
  <c r="D190" i="7"/>
  <c r="D189" i="7" s="1"/>
  <c r="D188" i="7" s="1"/>
  <c r="D135" i="7"/>
  <c r="D70" i="7"/>
  <c r="D30" i="7"/>
  <c r="D30" i="5"/>
  <c r="C34" i="5"/>
  <c r="D34" i="5"/>
  <c r="E34" i="5"/>
  <c r="F34" i="5"/>
  <c r="D13" i="5"/>
  <c r="H18" i="3"/>
  <c r="G12" i="10"/>
  <c r="G11" i="10" s="1"/>
  <c r="G11" i="6"/>
  <c r="G10" i="6"/>
  <c r="G9" i="6" s="1"/>
  <c r="C7" i="8"/>
  <c r="C6" i="8" s="1"/>
  <c r="C38" i="5"/>
  <c r="C36" i="5"/>
  <c r="C30" i="5"/>
  <c r="C28" i="5"/>
  <c r="C26" i="5"/>
  <c r="C24" i="5"/>
  <c r="C23" i="5" s="1"/>
  <c r="C19" i="5"/>
  <c r="C17" i="5"/>
  <c r="C13" i="5"/>
  <c r="C11" i="5"/>
  <c r="C9" i="5"/>
  <c r="C7" i="5"/>
  <c r="C6" i="5" s="1"/>
  <c r="G135" i="3"/>
  <c r="G131" i="3"/>
  <c r="G124" i="3"/>
  <c r="G122" i="3"/>
  <c r="G121" i="3" s="1"/>
  <c r="G119" i="3"/>
  <c r="G118" i="3" s="1"/>
  <c r="G115" i="3"/>
  <c r="G113" i="3"/>
  <c r="G112" i="3"/>
  <c r="G110" i="3"/>
  <c r="G109" i="3" s="1"/>
  <c r="G105" i="3"/>
  <c r="G104" i="3" s="1"/>
  <c r="G96" i="3"/>
  <c r="G94" i="3"/>
  <c r="G83" i="3"/>
  <c r="G76" i="3"/>
  <c r="G71" i="3"/>
  <c r="G67" i="3"/>
  <c r="G62" i="3"/>
  <c r="G61" i="3"/>
  <c r="G49" i="3"/>
  <c r="G47" i="3"/>
  <c r="G44" i="3" s="1"/>
  <c r="G43" i="3" s="1"/>
  <c r="G45" i="3"/>
  <c r="G41" i="3"/>
  <c r="G37" i="3"/>
  <c r="G36" i="3" s="1"/>
  <c r="G33" i="3"/>
  <c r="G30" i="3"/>
  <c r="G29" i="3"/>
  <c r="G27" i="3"/>
  <c r="G26" i="3"/>
  <c r="G22" i="3"/>
  <c r="G21" i="3" s="1"/>
  <c r="G18" i="3"/>
  <c r="G15" i="3"/>
  <c r="G13" i="3"/>
  <c r="G12" i="3"/>
  <c r="G23" i="1"/>
  <c r="G13" i="1"/>
  <c r="G10" i="1"/>
  <c r="G16" i="1" s="1"/>
  <c r="G31" i="1" s="1"/>
  <c r="G11" i="3" l="1"/>
  <c r="G70" i="3"/>
  <c r="G60" i="3" s="1"/>
  <c r="D168" i="7"/>
  <c r="D164" i="7"/>
  <c r="D163" i="7" s="1"/>
  <c r="D192" i="7"/>
  <c r="F192" i="7" s="1"/>
  <c r="F169" i="7"/>
  <c r="F173" i="7"/>
  <c r="E168" i="7"/>
  <c r="E14" i="7" s="1"/>
  <c r="F193" i="7"/>
  <c r="F189" i="7"/>
  <c r="F188" i="7"/>
  <c r="G10" i="3"/>
  <c r="G117" i="3"/>
  <c r="D7" i="8"/>
  <c r="D6" i="8" s="1"/>
  <c r="E7" i="8"/>
  <c r="E6" i="8" s="1"/>
  <c r="F125" i="7"/>
  <c r="D126" i="7"/>
  <c r="I124" i="3"/>
  <c r="I105" i="3"/>
  <c r="I96" i="3"/>
  <c r="I94" i="3"/>
  <c r="I83" i="3"/>
  <c r="I76" i="3"/>
  <c r="I71" i="3"/>
  <c r="I67" i="3"/>
  <c r="I62" i="3"/>
  <c r="G59" i="3" l="1"/>
  <c r="I70" i="3"/>
  <c r="E164" i="7"/>
  <c r="F168" i="7"/>
  <c r="E22" i="7"/>
  <c r="E26" i="7"/>
  <c r="E28" i="7"/>
  <c r="E30" i="7"/>
  <c r="E37" i="7"/>
  <c r="E40" i="7"/>
  <c r="E39" i="7" s="1"/>
  <c r="F74" i="7"/>
  <c r="F79" i="7"/>
  <c r="E91" i="7"/>
  <c r="E97" i="7"/>
  <c r="E114" i="7"/>
  <c r="E116" i="7"/>
  <c r="E119" i="7"/>
  <c r="E122" i="7"/>
  <c r="E124" i="7"/>
  <c r="E17" i="7"/>
  <c r="E134" i="7"/>
  <c r="E150" i="7"/>
  <c r="E154" i="7"/>
  <c r="E161" i="7"/>
  <c r="E183" i="7"/>
  <c r="E182" i="7" s="1"/>
  <c r="E186" i="7"/>
  <c r="D183" i="7"/>
  <c r="D182" i="7" s="1"/>
  <c r="D186" i="7"/>
  <c r="D91" i="7"/>
  <c r="D97" i="7"/>
  <c r="D114" i="7"/>
  <c r="D116" i="7"/>
  <c r="D40" i="7"/>
  <c r="D39" i="7" s="1"/>
  <c r="D134" i="7"/>
  <c r="D154" i="7"/>
  <c r="D161" i="7"/>
  <c r="D119" i="7"/>
  <c r="D122" i="7"/>
  <c r="D124" i="7"/>
  <c r="D22" i="7"/>
  <c r="D26" i="7"/>
  <c r="D28" i="7"/>
  <c r="D37" i="7"/>
  <c r="D10" i="7" l="1"/>
  <c r="D132" i="7"/>
  <c r="D131" i="7" s="1"/>
  <c r="E10" i="7"/>
  <c r="D90" i="7"/>
  <c r="D11" i="7" s="1"/>
  <c r="D21" i="7"/>
  <c r="D118" i="7"/>
  <c r="D13" i="7" s="1"/>
  <c r="D149" i="7"/>
  <c r="D15" i="7" s="1"/>
  <c r="E163" i="7"/>
  <c r="F163" i="7" s="1"/>
  <c r="F164" i="7"/>
  <c r="E21" i="7"/>
  <c r="E9" i="7" s="1"/>
  <c r="E90" i="7"/>
  <c r="E11" i="7" s="1"/>
  <c r="E118" i="7"/>
  <c r="E13" i="7" s="1"/>
  <c r="E149" i="7"/>
  <c r="E15" i="7" s="1"/>
  <c r="E181" i="7"/>
  <c r="E132" i="7"/>
  <c r="E131" i="7" s="1"/>
  <c r="F185" i="7"/>
  <c r="F182" i="7"/>
  <c r="F183" i="7"/>
  <c r="H124" i="3"/>
  <c r="H94" i="3"/>
  <c r="H133" i="3"/>
  <c r="H96" i="3"/>
  <c r="H62" i="3"/>
  <c r="H67" i="3"/>
  <c r="H71" i="3"/>
  <c r="H76" i="3"/>
  <c r="H83" i="3"/>
  <c r="H105" i="3"/>
  <c r="H104" i="3" s="1"/>
  <c r="H110" i="3"/>
  <c r="H109" i="3" s="1"/>
  <c r="H113" i="3"/>
  <c r="H115" i="3"/>
  <c r="H119" i="3"/>
  <c r="H118" i="3" s="1"/>
  <c r="H122" i="3"/>
  <c r="H131" i="3"/>
  <c r="H135" i="3"/>
  <c r="H49" i="3"/>
  <c r="H47" i="3"/>
  <c r="H45" i="3"/>
  <c r="H41" i="3"/>
  <c r="H37" i="3"/>
  <c r="H36" i="3" s="1"/>
  <c r="H33" i="3"/>
  <c r="H30" i="3"/>
  <c r="H29" i="3" s="1"/>
  <c r="H27" i="3"/>
  <c r="H26" i="3" s="1"/>
  <c r="H22" i="3"/>
  <c r="H21" i="3" s="1"/>
  <c r="H15" i="3"/>
  <c r="H13" i="3"/>
  <c r="J102" i="3"/>
  <c r="H121" i="3" l="1"/>
  <c r="H44" i="3"/>
  <c r="H43" i="3" s="1"/>
  <c r="D20" i="7"/>
  <c r="D19" i="7" s="1"/>
  <c r="D9" i="7"/>
  <c r="D12" i="7"/>
  <c r="E20" i="7"/>
  <c r="E19" i="7" s="1"/>
  <c r="E16" i="7"/>
  <c r="E148" i="7"/>
  <c r="E147" i="7" s="1"/>
  <c r="E196" i="7" s="1"/>
  <c r="E12" i="7"/>
  <c r="H70" i="3"/>
  <c r="F181" i="7"/>
  <c r="H12" i="3"/>
  <c r="H11" i="3" s="1"/>
  <c r="H10" i="3" s="1"/>
  <c r="H117" i="3"/>
  <c r="H112" i="3"/>
  <c r="H61" i="3"/>
  <c r="I41" i="3"/>
  <c r="E8" i="7" l="1"/>
  <c r="H60" i="3"/>
  <c r="H59" i="3" s="1"/>
  <c r="F114" i="7" l="1"/>
  <c r="F81" i="7"/>
  <c r="F124" i="7"/>
  <c r="F10" i="5" l="1"/>
  <c r="F8" i="5"/>
  <c r="I47" i="3" l="1"/>
  <c r="J34" i="3"/>
  <c r="K15" i="1" l="1"/>
  <c r="F26" i="7"/>
  <c r="D16" i="7"/>
  <c r="I13" i="1" l="1"/>
  <c r="H13" i="1"/>
  <c r="I10" i="1"/>
  <c r="H10" i="1"/>
  <c r="K10" i="1" l="1"/>
  <c r="J10" i="1"/>
  <c r="I16" i="1"/>
  <c r="I31" i="1" s="1"/>
  <c r="J31" i="1" s="1"/>
  <c r="K13" i="1"/>
  <c r="H16" i="1"/>
  <c r="H31" i="1" s="1"/>
  <c r="J13" i="1"/>
  <c r="J16" i="1" l="1"/>
  <c r="E38" i="5"/>
  <c r="D38" i="5"/>
  <c r="E36" i="5"/>
  <c r="D36" i="5"/>
  <c r="G37" i="5"/>
  <c r="I135" i="3"/>
  <c r="I119" i="3"/>
  <c r="I118" i="3" s="1"/>
  <c r="I113" i="3"/>
  <c r="I12" i="10" l="1"/>
  <c r="I11" i="10" s="1"/>
  <c r="H12" i="10"/>
  <c r="H11" i="10" l="1"/>
  <c r="F14" i="7"/>
  <c r="F13" i="7"/>
  <c r="E19" i="5" l="1"/>
  <c r="D19" i="5"/>
  <c r="D17" i="5"/>
  <c r="E13" i="5"/>
  <c r="E11" i="5"/>
  <c r="D11" i="5"/>
  <c r="E9" i="5"/>
  <c r="F9" i="5" s="1"/>
  <c r="D9" i="5"/>
  <c r="E7" i="5"/>
  <c r="D7" i="5"/>
  <c r="I45" i="3"/>
  <c r="I49" i="3"/>
  <c r="I44" i="3" l="1"/>
  <c r="D6" i="5"/>
  <c r="E6" i="5"/>
  <c r="G7" i="8" l="1"/>
  <c r="G8" i="8"/>
  <c r="G9" i="8"/>
  <c r="G6" i="8"/>
  <c r="F7" i="8"/>
  <c r="F8" i="8"/>
  <c r="F9" i="8"/>
  <c r="F6" i="8"/>
  <c r="G7" i="5"/>
  <c r="G8" i="5"/>
  <c r="G9" i="5"/>
  <c r="G10" i="5"/>
  <c r="G11" i="5"/>
  <c r="G12" i="5"/>
  <c r="G13" i="5"/>
  <c r="G14" i="5"/>
  <c r="G15" i="5"/>
  <c r="G19" i="5"/>
  <c r="G20" i="5"/>
  <c r="G25" i="5"/>
  <c r="G27" i="5"/>
  <c r="G29" i="5"/>
  <c r="G31" i="5"/>
  <c r="G32" i="5"/>
  <c r="G6" i="5"/>
  <c r="F7" i="5"/>
  <c r="F11" i="5"/>
  <c r="F12" i="5"/>
  <c r="F13" i="5"/>
  <c r="F14" i="5"/>
  <c r="F17" i="5"/>
  <c r="F18" i="5"/>
  <c r="F19" i="5"/>
  <c r="F20" i="5"/>
  <c r="F25" i="5"/>
  <c r="F27" i="5"/>
  <c r="F29" i="5"/>
  <c r="F31" i="5"/>
  <c r="F35" i="5"/>
  <c r="F6" i="5"/>
  <c r="E30" i="5" l="1"/>
  <c r="E28" i="5"/>
  <c r="D28" i="5"/>
  <c r="E26" i="5"/>
  <c r="D26" i="5"/>
  <c r="E24" i="5"/>
  <c r="D24" i="5"/>
  <c r="F10" i="7"/>
  <c r="F11" i="7"/>
  <c r="F12" i="7"/>
  <c r="F9" i="7"/>
  <c r="E23" i="5" l="1"/>
  <c r="D23" i="5"/>
  <c r="F24" i="5"/>
  <c r="G24" i="5"/>
  <c r="G26" i="5"/>
  <c r="F26" i="5"/>
  <c r="G28" i="5"/>
  <c r="F28" i="5"/>
  <c r="G36" i="5"/>
  <c r="G30" i="5"/>
  <c r="F30" i="5"/>
  <c r="D148" i="7"/>
  <c r="D147" i="7" s="1"/>
  <c r="D196" i="7" s="1"/>
  <c r="D17" i="7" l="1"/>
  <c r="D8" i="7" s="1"/>
  <c r="F23" i="5"/>
  <c r="G23" i="5"/>
  <c r="F97" i="7"/>
  <c r="F154" i="7"/>
  <c r="F150" i="7"/>
  <c r="F122" i="7"/>
  <c r="F45" i="7"/>
  <c r="F40" i="7"/>
  <c r="F22" i="7"/>
  <c r="F8" i="7" l="1"/>
  <c r="F17" i="7"/>
  <c r="F119" i="7"/>
  <c r="F118" i="7"/>
  <c r="F91" i="7"/>
  <c r="F90" i="7"/>
  <c r="F76" i="7"/>
  <c r="F39" i="7"/>
  <c r="F128" i="7"/>
  <c r="F129" i="7"/>
  <c r="F21" i="7" l="1"/>
  <c r="F149" i="7"/>
  <c r="J64" i="3"/>
  <c r="J65" i="3"/>
  <c r="J66" i="3"/>
  <c r="J69" i="3"/>
  <c r="J72" i="3"/>
  <c r="J73" i="3"/>
  <c r="J74" i="3"/>
  <c r="J77" i="3"/>
  <c r="J78" i="3"/>
  <c r="J79" i="3"/>
  <c r="J80" i="3"/>
  <c r="J81" i="3"/>
  <c r="J84" i="3"/>
  <c r="J85" i="3"/>
  <c r="J86" i="3"/>
  <c r="J87" i="3"/>
  <c r="J88" i="3"/>
  <c r="J89" i="3"/>
  <c r="J90" i="3"/>
  <c r="J91" i="3"/>
  <c r="J92" i="3"/>
  <c r="J93" i="3"/>
  <c r="J97" i="3"/>
  <c r="J98" i="3"/>
  <c r="J99" i="3"/>
  <c r="J100" i="3"/>
  <c r="J101" i="3"/>
  <c r="J103" i="3"/>
  <c r="J106" i="3"/>
  <c r="J107" i="3"/>
  <c r="J111" i="3"/>
  <c r="J125" i="3"/>
  <c r="J128" i="3"/>
  <c r="J130" i="3"/>
  <c r="J17" i="3"/>
  <c r="J24" i="3"/>
  <c r="J25" i="3"/>
  <c r="J28" i="3"/>
  <c r="J31" i="3"/>
  <c r="J32" i="3"/>
  <c r="J38" i="3"/>
  <c r="J40" i="3"/>
  <c r="J42" i="3"/>
  <c r="J50" i="3"/>
  <c r="F19" i="7" l="1"/>
  <c r="F20" i="7"/>
  <c r="F148" i="7"/>
  <c r="F147" i="7"/>
  <c r="I131" i="3"/>
  <c r="I122" i="3"/>
  <c r="I121" i="3" s="1"/>
  <c r="K121" i="3" s="1"/>
  <c r="F196" i="7" l="1"/>
  <c r="J124" i="3"/>
  <c r="I115" i="3"/>
  <c r="I110" i="3"/>
  <c r="J121" i="3" l="1"/>
  <c r="J76" i="3"/>
  <c r="J83" i="3"/>
  <c r="J96" i="3"/>
  <c r="J71" i="3"/>
  <c r="I61" i="3"/>
  <c r="J62" i="3"/>
  <c r="I104" i="3"/>
  <c r="J105" i="3"/>
  <c r="I117" i="3"/>
  <c r="J67" i="3"/>
  <c r="I109" i="3"/>
  <c r="J110" i="3"/>
  <c r="I112" i="3"/>
  <c r="H9" i="6"/>
  <c r="I11" i="6"/>
  <c r="I30" i="3"/>
  <c r="I37" i="3"/>
  <c r="I36" i="3" s="1"/>
  <c r="I33" i="3"/>
  <c r="I27" i="3"/>
  <c r="I13" i="3"/>
  <c r="I22" i="3"/>
  <c r="I21" i="3" s="1"/>
  <c r="I18" i="3"/>
  <c r="I15" i="3"/>
  <c r="K61" i="3" l="1"/>
  <c r="I60" i="3"/>
  <c r="J61" i="3"/>
  <c r="J30" i="3"/>
  <c r="J22" i="3"/>
  <c r="J33" i="3"/>
  <c r="J15" i="3"/>
  <c r="J41" i="3"/>
  <c r="K41" i="3"/>
  <c r="J104" i="3"/>
  <c r="K104" i="3"/>
  <c r="J109" i="3"/>
  <c r="K109" i="3"/>
  <c r="J117" i="3"/>
  <c r="K117" i="3"/>
  <c r="I26" i="3"/>
  <c r="J27" i="3"/>
  <c r="J37" i="3"/>
  <c r="J70" i="3"/>
  <c r="K70" i="3"/>
  <c r="K112" i="3"/>
  <c r="I10" i="6"/>
  <c r="I12" i="3"/>
  <c r="I29" i="3"/>
  <c r="J22" i="1"/>
  <c r="J27" i="1"/>
  <c r="I23" i="1"/>
  <c r="H23" i="1"/>
  <c r="I11" i="3" l="1"/>
  <c r="I59" i="3"/>
  <c r="J60" i="3"/>
  <c r="J26" i="3"/>
  <c r="K26" i="3"/>
  <c r="J29" i="3"/>
  <c r="K29" i="3"/>
  <c r="J12" i="3"/>
  <c r="K12" i="3"/>
  <c r="I43" i="3"/>
  <c r="J44" i="3"/>
  <c r="J21" i="3"/>
  <c r="K21" i="3"/>
  <c r="J36" i="3"/>
  <c r="K36" i="3"/>
  <c r="K60" i="3"/>
  <c r="I9" i="6"/>
  <c r="K14" i="1"/>
  <c r="K11" i="1"/>
  <c r="J15" i="1"/>
  <c r="J14" i="1"/>
  <c r="J12" i="1"/>
  <c r="J11" i="1"/>
  <c r="I10" i="3" l="1"/>
  <c r="K10" i="3" s="1"/>
  <c r="K59" i="3"/>
  <c r="J11" i="3"/>
  <c r="K11" i="3"/>
  <c r="J43" i="3"/>
  <c r="J59" i="3"/>
  <c r="J10" i="3" l="1"/>
</calcChain>
</file>

<file path=xl/sharedStrings.xml><?xml version="1.0" encoding="utf-8"?>
<sst xmlns="http://schemas.openxmlformats.org/spreadsheetml/2006/main" count="509" uniqueCount="265">
  <si>
    <t>PRIHODI UKUPNO</t>
  </si>
  <si>
    <t>RASHODI UKUPNO</t>
  </si>
  <si>
    <t>RAZLIKA - VIŠAK / MANJAK</t>
  </si>
  <si>
    <t>Prihodi poslovanja</t>
  </si>
  <si>
    <t>BROJČANA OZNAKA I NAZIV</t>
  </si>
  <si>
    <t>Primici od financijske imovine i zaduživanja</t>
  </si>
  <si>
    <t>Izdaci za financijsku imovinu i otplate zajmova</t>
  </si>
  <si>
    <t>II. POSEBNI DIO</t>
  </si>
  <si>
    <t>I. OPĆI DIO</t>
  </si>
  <si>
    <t>Pomoći iz inozemstva i od subjekata unutar općeg proračuna</t>
  </si>
  <si>
    <t>1 Opći prihodi i primici</t>
  </si>
  <si>
    <t>11 Opći prihodi i primici</t>
  </si>
  <si>
    <t>3 Vlastiti prihodi</t>
  </si>
  <si>
    <t>31 Vlastiti prihodi</t>
  </si>
  <si>
    <t>Prihodi od prodaje nefinancijske imovine</t>
  </si>
  <si>
    <t>Prihodi od prodaje proizvedene dugotrajne imovine</t>
  </si>
  <si>
    <t>INDEKS</t>
  </si>
  <si>
    <t>7 PRIHODI OD PRODAJE NEFINANCIJSKE IMOVINE</t>
  </si>
  <si>
    <t>6 PRIHODI POSLOVANJA</t>
  </si>
  <si>
    <t>3 RASHODI  POSLOVANJA</t>
  </si>
  <si>
    <t>4 RASHODI ZA NABAVU NEFINANCIJSKE IMOVINE</t>
  </si>
  <si>
    <t>8 PRIMICI OD FINANCIJSKE IMOVINE I ZADUŽIVANJA</t>
  </si>
  <si>
    <t>5 IZDACI ZA FINANCIJSKU IMOVINU I OTPLATE ZAJMOVA</t>
  </si>
  <si>
    <t>Prihodi od prodaje proizvoda i robe te pruženih usluga</t>
  </si>
  <si>
    <t>Prihodi od prodaje građevinskih objekata</t>
  </si>
  <si>
    <t>Stambeni objekti</t>
  </si>
  <si>
    <t>Plaće za redovan rad</t>
  </si>
  <si>
    <t>Službena putovanja</t>
  </si>
  <si>
    <t>IZVJEŠTAJ O PRIHODIMA I RASHODIMA PREMA IZVORIMA FINANCIRANJA</t>
  </si>
  <si>
    <t>IZVJEŠTAJ O RASHODIMA PREMA FUNKCIJSKOJ KLASIFIKACIJI</t>
  </si>
  <si>
    <t xml:space="preserve">IZVJEŠTAJ RAČUNA FINANCIRANJA PREMA EKONOMSKOJ KLASIFIKACIJI </t>
  </si>
  <si>
    <t xml:space="preserve">UKUPNO PRIHODI </t>
  </si>
  <si>
    <t>UKUPNO RASHODI</t>
  </si>
  <si>
    <t>UKUPNO PRIHODI</t>
  </si>
  <si>
    <t>INDEKS**</t>
  </si>
  <si>
    <t>RAZLIKA PRIMITAKA I IZDATAKA</t>
  </si>
  <si>
    <t>SAŽETAK  RAČUNA PRIHODA I RASHODA I RAČUNA FINANCIRANJA</t>
  </si>
  <si>
    <t xml:space="preserve"> RAČUN FINANCIRANJA</t>
  </si>
  <si>
    <t xml:space="preserve"> RAČUN PRIHODA I RASHODA </t>
  </si>
  <si>
    <t>IZVJEŠTAJ PO PROGRAMSKOJ KLASIFIKACIJI</t>
  </si>
  <si>
    <t>5=4/2*100</t>
  </si>
  <si>
    <t>6=4/3*100</t>
  </si>
  <si>
    <t>Pomoći od izvanproračunskih korisnika</t>
  </si>
  <si>
    <t>Tekuće pomoći od izvanproračunskih korisnika</t>
  </si>
  <si>
    <t>Tekuće pomoći proračunskim korisnicima iz proračuna koji im nije nadležan</t>
  </si>
  <si>
    <t>Pomoći proračunskom korisnicima iz proračuna koji im nije nadležan</t>
  </si>
  <si>
    <t>Kapitalne pomoći proračunskim korisnicima iz proračuna koji ima nije nadležan</t>
  </si>
  <si>
    <t>Pomoći temeljem prijenosa EU sredstava</t>
  </si>
  <si>
    <t>Tekuće pomoći temeljem prijenosa EU sredstava</t>
  </si>
  <si>
    <t>Prihodi od imovine</t>
  </si>
  <si>
    <t>Prihodi od financijske imovine</t>
  </si>
  <si>
    <t>Kamate na oročena sredstava i depozite po viđenju</t>
  </si>
  <si>
    <t>Prihodi od zateznih kamata</t>
  </si>
  <si>
    <t>Prihodi od dividendi</t>
  </si>
  <si>
    <t>Prihodi od upravnih i administrativnih pristojbi, pristojbi po posebnim propisima i naknadama</t>
  </si>
  <si>
    <t>Prihodi po posebnim propisima</t>
  </si>
  <si>
    <t>Ostali nespomenuti prihodi</t>
  </si>
  <si>
    <t>Prihodi od prodaje proizvoda i robe te pruženih usluga, prihodi od donacija te povrati po protestiranim jamstvima</t>
  </si>
  <si>
    <t xml:space="preserve">Prihodi od prodaje proizvoda i robe </t>
  </si>
  <si>
    <t>Prihodi od pruženih usluga</t>
  </si>
  <si>
    <t>Donacije od pravnih i fizičkih osoba izvan općeg proračuna i povrat doancija po protestiranim jamstvima</t>
  </si>
  <si>
    <t>Tekuće donacije</t>
  </si>
  <si>
    <t>Kapitalne donacije</t>
  </si>
  <si>
    <t>Prihodi iz nadležnog proračuna i od HZZO-a na temelju ugovorenih obveza</t>
  </si>
  <si>
    <t>Prihodi iz nadležnog proračuna za financiranje redovne djelatnosti proračunskih korisnika</t>
  </si>
  <si>
    <t>Prihodi iz nadležnog proračuna za financiranje rashoda poslovanja</t>
  </si>
  <si>
    <t>Prihodi iz nadležnog proračuna za financiranje rashoda za nabavu nefinancijske imovine</t>
  </si>
  <si>
    <t>Prihodi od HZZO-a na temelju ugovorenih obveza</t>
  </si>
  <si>
    <t>Kazne, upravne mjere i ostali prihodi</t>
  </si>
  <si>
    <t>Ostali prihodi</t>
  </si>
  <si>
    <t>Prijevozna sredstava u cestovnom prometu</t>
  </si>
  <si>
    <t>Primici od izdanih vrijednostih papira</t>
  </si>
  <si>
    <t>Obveznice</t>
  </si>
  <si>
    <t>Obveznice - tuzemne</t>
  </si>
  <si>
    <t>Plaće za prekovremeni rad</t>
  </si>
  <si>
    <t>Ostali rashodi za zaposlene</t>
  </si>
  <si>
    <t xml:space="preserve">Doprinosi na plaće </t>
  </si>
  <si>
    <t>Plaće za posebne uvjete rada</t>
  </si>
  <si>
    <t>Doprinosi za obvezno zdravstveno osiguranje</t>
  </si>
  <si>
    <t>Naknade za prijevoz, za rad na terenu i odvojeni život</t>
  </si>
  <si>
    <t>Stručno usavršavanje zaposlenika</t>
  </si>
  <si>
    <t>Ostale naknade troškova zaposlenima</t>
  </si>
  <si>
    <t>Uredski materijal i ostali materijalni rashodi</t>
  </si>
  <si>
    <t>Materijal i sirovine</t>
  </si>
  <si>
    <t>Energija</t>
  </si>
  <si>
    <t>Materijal i dijelovi za tekuće i investicijsko održavanje</t>
  </si>
  <si>
    <t>Sitni inventar i auto gume</t>
  </si>
  <si>
    <t>Službena, radna i zaštitna odjeća i obuća</t>
  </si>
  <si>
    <t>Usluge telefona, pošte i prijevoza</t>
  </si>
  <si>
    <t>Usluge tekućeg i investicijskog održavanja</t>
  </si>
  <si>
    <t>Usluge promidžbe i informiranja</t>
  </si>
  <si>
    <t>Komunalne usluge</t>
  </si>
  <si>
    <t>Zakupnine i najamnine</t>
  </si>
  <si>
    <t>Zdravstvene i veterinarske usluge</t>
  </si>
  <si>
    <t>Intelektualne i osobne usluge</t>
  </si>
  <si>
    <t>Računalne usluge</t>
  </si>
  <si>
    <t>Ostale usluge</t>
  </si>
  <si>
    <t>Naknade troškova osobama izvan radnog odnosa</t>
  </si>
  <si>
    <t>Naknade za rad predstavničkih i izvršnih tijela, povjerenstava i slično</t>
  </si>
  <si>
    <t>Premije osiguranja</t>
  </si>
  <si>
    <t>Reprezentacija</t>
  </si>
  <si>
    <t>Članarine i norme</t>
  </si>
  <si>
    <t>Pristojbe i naknade</t>
  </si>
  <si>
    <t>3296</t>
  </si>
  <si>
    <t>Troškovi sudskih postupaka</t>
  </si>
  <si>
    <t xml:space="preserve">Ostali nespomenuti rashodi poslovanja </t>
  </si>
  <si>
    <t>Bankarske usluge i usluge platnog prometa</t>
  </si>
  <si>
    <t xml:space="preserve">Zatezne kamate </t>
  </si>
  <si>
    <t>Ostali nespomenuti financijski rashodi</t>
  </si>
  <si>
    <t xml:space="preserve">Naknade građanima i kućanstvima u novcu </t>
  </si>
  <si>
    <t>Tekuće donacije u novcu</t>
  </si>
  <si>
    <t>Ugovorene kazne i ostale naknade šteta</t>
  </si>
  <si>
    <t xml:space="preserve">RASHODI POSLOVANJA </t>
  </si>
  <si>
    <t xml:space="preserve">Rashodi za zaposlene </t>
  </si>
  <si>
    <t xml:space="preserve">Plaće </t>
  </si>
  <si>
    <t xml:space="preserve">Materijalni rashodi </t>
  </si>
  <si>
    <t xml:space="preserve">Naknade troškova zaposlenima </t>
  </si>
  <si>
    <t xml:space="preserve">Rashodi za materijal i energiju </t>
  </si>
  <si>
    <t xml:space="preserve">Rashodi za usluge </t>
  </si>
  <si>
    <t xml:space="preserve">Financijski rashodi </t>
  </si>
  <si>
    <t xml:space="preserve">Ostali financijski rashodi </t>
  </si>
  <si>
    <t xml:space="preserve">Naknade građanima i kućanstvima na temelju osiguranja i druge naknade </t>
  </si>
  <si>
    <t xml:space="preserve">Ostale naknade građanima i kućanstvima iz proračuna </t>
  </si>
  <si>
    <t xml:space="preserve">Ostali rashodi </t>
  </si>
  <si>
    <t xml:space="preserve">Tekuće donacije </t>
  </si>
  <si>
    <t xml:space="preserve">Kazne, penali i naknade štete </t>
  </si>
  <si>
    <t>32</t>
  </si>
  <si>
    <t>34</t>
  </si>
  <si>
    <t>37</t>
  </si>
  <si>
    <t>38</t>
  </si>
  <si>
    <t>Licence</t>
  </si>
  <si>
    <t>Poslovni objekti</t>
  </si>
  <si>
    <t>Uredska oprema i namještaj</t>
  </si>
  <si>
    <t>Oprema za održavanje i zaštitu</t>
  </si>
  <si>
    <t>Medicinska i laboratorijska oprema</t>
  </si>
  <si>
    <t xml:space="preserve">Instrumenti, uređaji i strojevi </t>
  </si>
  <si>
    <t>Uređaji, strojevi i oprema za ostale namjene</t>
  </si>
  <si>
    <t>Prijevozna sredstva u cestovnom prometu</t>
  </si>
  <si>
    <t>Dodatna ulaganja na građevinskim objektima</t>
  </si>
  <si>
    <t>Rashodi za nabavu nefinancijske imovine</t>
  </si>
  <si>
    <t xml:space="preserve">Rashodi za nabavu neproizvedene dugotrajne imovine </t>
  </si>
  <si>
    <t xml:space="preserve">Nematerijalna imovina </t>
  </si>
  <si>
    <t xml:space="preserve">Rashodi za nabavu proizvedene dugotrajne imovine </t>
  </si>
  <si>
    <t>Građevinski objekti</t>
  </si>
  <si>
    <t xml:space="preserve">Postrojenja i oprema </t>
  </si>
  <si>
    <t xml:space="preserve">Prijevozna sredstva </t>
  </si>
  <si>
    <t xml:space="preserve">Rashodi za dodatna ulaganja na nefinancijskoj imovini </t>
  </si>
  <si>
    <t>42</t>
  </si>
  <si>
    <t>43 Ostali prihodi za posebne namjene</t>
  </si>
  <si>
    <t xml:space="preserve">  52 Ostale pomoći</t>
  </si>
  <si>
    <t>71 Prihod od prodaje ili zamjene nefin. imovine i naknade s naslova osiguranja</t>
  </si>
  <si>
    <t xml:space="preserve">   61 Donacije</t>
  </si>
  <si>
    <t xml:space="preserve">  71 Prihod od prodaje ili zamjene nefin. imovine i naknade s naslova osiguranja</t>
  </si>
  <si>
    <t>07 Zdravstvo</t>
  </si>
  <si>
    <t>072 Služba za vanjske pacijente</t>
  </si>
  <si>
    <t xml:space="preserve">0721 Opće medicinske usluge </t>
  </si>
  <si>
    <t>4=3/2*100</t>
  </si>
  <si>
    <t xml:space="preserve">IZVJEŠTAJ O RASHODIMA PREMA EKONOMSKOJ KLASIFIKACIJI </t>
  </si>
  <si>
    <t xml:space="preserve">IZVJEŠTAJ O PRIHODIMA  PREMA EKONOMSKOJ KLASIFIKACIJI </t>
  </si>
  <si>
    <t>A100001</t>
  </si>
  <si>
    <t>A100016</t>
  </si>
  <si>
    <t>OPĆI PRIHODI I PRIMICI</t>
  </si>
  <si>
    <t>VLASTITI PRIHODI</t>
  </si>
  <si>
    <t>OSTALI PRIHODI ZA POSEBNE NAMJENE I HZZO</t>
  </si>
  <si>
    <t xml:space="preserve">OSTALE POMOĆI </t>
  </si>
  <si>
    <t>PRIHODI OD PRODAJE ILI ZAMJENE NEFINANCIJSKE IMOVINE I NAKNADE S NASLOVA OSIGURANJA</t>
  </si>
  <si>
    <t>MEHANIZAM ZA OPORAVAK I OTPORNOST</t>
  </si>
  <si>
    <t>DONACIJE</t>
  </si>
  <si>
    <t>RASHODI ZA ZAPOSLENE</t>
  </si>
  <si>
    <t>MATERIJALNI RASHODI</t>
  </si>
  <si>
    <t>FINANCIJSKI RASHODI</t>
  </si>
  <si>
    <t>NAKNADE GRAĐANIMA I KUĆANSTVIMA NA TEMELJU OSIGURANJA I DRUGE NAKNADE</t>
  </si>
  <si>
    <t xml:space="preserve">OSTALI RASHODI </t>
  </si>
  <si>
    <t>RASHODI ZA NABAVU PROIZVEDENE DUGOTRAJNE IMOVINE</t>
  </si>
  <si>
    <t>1.</t>
  </si>
  <si>
    <t>3.</t>
  </si>
  <si>
    <t>4.</t>
  </si>
  <si>
    <t>5.</t>
  </si>
  <si>
    <t>6.</t>
  </si>
  <si>
    <t>7.</t>
  </si>
  <si>
    <t>8.</t>
  </si>
  <si>
    <t>IZVORI FINANCIRANJA UKUPNO</t>
  </si>
  <si>
    <t>Prihodi od prodaje prijevoznih sredstava</t>
  </si>
  <si>
    <t>581 Mehanizam za oporavak i otpornost</t>
  </si>
  <si>
    <t>8 Namjenski primici</t>
  </si>
  <si>
    <t>89 Namjenski primici-obveznice stara devizna štednja</t>
  </si>
  <si>
    <t>IF 52 - ostale pomoći</t>
  </si>
  <si>
    <t>IF 581 - Mehanizam za oporavak i otpornost</t>
  </si>
  <si>
    <t>IZVJEŠTAJ RAČUNA FINACIRANJA PREMA IZVORIMA FINANCIRANJA</t>
  </si>
  <si>
    <t>INDEKS 5=4/2*100</t>
  </si>
  <si>
    <t>UKUPNO PRIMICI</t>
  </si>
  <si>
    <t>89 Namjenski primici-obv.stara dev.št.</t>
  </si>
  <si>
    <t>8 Namjenski primici od zaduživanja</t>
  </si>
  <si>
    <t>IZDACI UKUPNO</t>
  </si>
  <si>
    <t>5 Izdaci za fin. im. i otplate zajmova</t>
  </si>
  <si>
    <t>INDEKS 6=4/3*100</t>
  </si>
  <si>
    <t xml:space="preserve">4 Prihodi za posebne namjene </t>
  </si>
  <si>
    <t>5 Pomoći</t>
  </si>
  <si>
    <t>6 Donacije</t>
  </si>
  <si>
    <t>7 Prihod od prodaje nefinancijske imovine</t>
  </si>
  <si>
    <t xml:space="preserve">8 Namjenski primici </t>
  </si>
  <si>
    <t>4 Prihodi za posebne namjene</t>
  </si>
  <si>
    <t>E. VIŠAK/MANJAK RASPOLOŽIV U SLJEDEĆIM RAZDOBLJIMA (A-D)</t>
  </si>
  <si>
    <t>R100001</t>
  </si>
  <si>
    <t>DJELATNOSTI DZ VPŽ</t>
  </si>
  <si>
    <t>Redovna aktivnost</t>
  </si>
  <si>
    <t>Naknade građanima i kućanstvima u novcu</t>
  </si>
  <si>
    <t>RASHODI ZA NABAVU NEPROIZVEDENE DUGOTRAJNE IMOVINE</t>
  </si>
  <si>
    <t>RASHODI ZA DODATNA ULAGANJA NA NEFINANCIJSKOJ IMOVINI</t>
  </si>
  <si>
    <t>K100002</t>
  </si>
  <si>
    <t>NACIONALNI PLAN OPORAVKA I OTPORNOSTI</t>
  </si>
  <si>
    <t>CENTRALNO FINANCIRANJE SPECIJALIZACIJA</t>
  </si>
  <si>
    <t>Prijevozna sredstva u cetovnom prometu</t>
  </si>
  <si>
    <t>Ostali nespomenuti rashodi poslovanja</t>
  </si>
  <si>
    <t>Zatezne kamate</t>
  </si>
  <si>
    <t>Komunikacijska oprema</t>
  </si>
  <si>
    <t>Instrumenti, uređaji i strojevi</t>
  </si>
  <si>
    <t xml:space="preserve">Uređaji, strojevi i oprema za ostale namjene </t>
  </si>
  <si>
    <t>Službena, radna i zaštitna odječa i obuća</t>
  </si>
  <si>
    <t>A) SAŽETAK RAČUNA PRIHODA I RASHODA</t>
  </si>
  <si>
    <t>B) SAŽETAK RAČUNA FINANCIRANJA</t>
  </si>
  <si>
    <t>C) PRENESENI VIŠAK ILI PRENESENI MANJAK</t>
  </si>
  <si>
    <t>VIŠAK KOJI SE RASPOREDIO ZA POKRIĆE RAZLIKE PRIHODA I RASHODA, PRIMITAKA I IZDATAKA</t>
  </si>
  <si>
    <t>MANJAK RAZLIKE PRIHODA I RASHODA, PRIMITAKA I IZDATAKA KOJI SE POKRIO</t>
  </si>
  <si>
    <t>UKUPNO KORIŠTENI REZULTAT (B-C)</t>
  </si>
  <si>
    <t>PRENESENI VIŠAK/MANJAK IZ PRETHODNE/IH GODINE</t>
  </si>
  <si>
    <t>Prihodi od prodaje postrojenja i opreme</t>
  </si>
  <si>
    <t>Doprinosi za mirovinsko osiguranje</t>
  </si>
  <si>
    <t>82 Primici od izdanih vrijednosnih papira</t>
  </si>
  <si>
    <t>8  Primici od financijske imovine i zaduživanja</t>
  </si>
  <si>
    <t>POLUGODIŠNJI IZVJEŠTAJ O IZVRŠENJU FINANCIJSKOG PLANA DOMA ZDRAVLJA VIROVITIČKO-PODRAVSKE ŽUPANIJE
ZA 2025. GODINU</t>
  </si>
  <si>
    <t>OSTVARENJE/IZVRŠENJE 
I - VI 2025.</t>
  </si>
  <si>
    <t>4262</t>
  </si>
  <si>
    <t xml:space="preserve">Nematerijalna proizvedena imovina </t>
  </si>
  <si>
    <t>Ulaganja u računalne programe</t>
  </si>
  <si>
    <t>4222</t>
  </si>
  <si>
    <t>3251</t>
  </si>
  <si>
    <t>Rashodi lijekova i potrošnog med.mat kod zdrav. Ustanova</t>
  </si>
  <si>
    <t>Rashodi po osnovi utroška lij. I potrošnog med. mat</t>
  </si>
  <si>
    <t>Rashodi po osnovi utroška lijekova i potrošnog medicinskog materijala</t>
  </si>
  <si>
    <t>K100017</t>
  </si>
  <si>
    <t>IZGRADNJA AMBULATE PITOMAČA</t>
  </si>
  <si>
    <t>OSTVARENJE/IZVRŠENJE 
I - VI 2026.</t>
  </si>
  <si>
    <t>IZVORNI PLAN 2026.</t>
  </si>
  <si>
    <t>Kapitalne pomoći od proračunskog korisnika drugog proračuna temeljem prijenosa EU sredstava</t>
  </si>
  <si>
    <t xml:space="preserve">581 Mehanizam za oporavak i otpornost </t>
  </si>
  <si>
    <t>561 učinkoviti ljudski potencijali</t>
  </si>
  <si>
    <t>Naknade građanima i kućanstvima</t>
  </si>
  <si>
    <t>K100018</t>
  </si>
  <si>
    <t>STOMATOLOŠKA AMBULANTA U VIROVITICI</t>
  </si>
  <si>
    <t>K100020</t>
  </si>
  <si>
    <t>ENERGETSKA OBNOVA ZAGRADE DZVPŽ- UPRAVA VIROVITICA</t>
  </si>
  <si>
    <t>PROJEKT XX</t>
  </si>
  <si>
    <t>K100019</t>
  </si>
  <si>
    <t>UČINKOVITI LJUDSKI POTENCIJALI</t>
  </si>
  <si>
    <t>SPECIJALISTIČKO USAVRŠAVANJE DOKTORA MEDICINE</t>
  </si>
  <si>
    <t>EUROPSKI SOCIJALNI FOND</t>
  </si>
  <si>
    <t>PROJEKT XVIII</t>
  </si>
  <si>
    <t>AMBULANTA CRNAC</t>
  </si>
  <si>
    <t>A915014</t>
  </si>
  <si>
    <t>ENERGETSKA OBNOVA AMBULANTE CRNAC</t>
  </si>
  <si>
    <t>IF 561 - Učinkoviti ljudski potencijali</t>
  </si>
  <si>
    <t>RAVNATELJ:</t>
  </si>
  <si>
    <t>mr.sc. Igor Fazekaš, dipl.oec.</t>
  </si>
  <si>
    <t>Virovitica, srpanj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</si>
</sst>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k_n_-;\-* #,##0.00\ _k_n_-;_-* &quot;-&quot;??\ _k_n_-;_-@_-"/>
    <numFmt numFmtId="165" formatCode="_-* #,##0.00\ _k_n_-;\-* #,##0.00\ _k_n_-;_-* &quot;-&quot;\ _k_n_-;_-@_-"/>
  </numFmts>
  <fonts count="6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</font>
    <font>
      <sz val="10"/>
      <color rgb="FF000000"/>
      <name val="Arial"/>
      <family val="2"/>
    </font>
    <font>
      <sz val="10"/>
      <color indexed="8"/>
      <name val="MS Sans Serif"/>
      <family val="2"/>
    </font>
    <font>
      <u/>
      <sz val="10"/>
      <color indexed="12"/>
      <name val="Arial"/>
      <family val="2"/>
    </font>
    <font>
      <u/>
      <sz val="10"/>
      <color theme="10"/>
      <name val="Arial"/>
      <family val="2"/>
    </font>
    <font>
      <sz val="10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color indexed="8"/>
      <name val="Arial"/>
      <family val="2"/>
      <charset val="238"/>
    </font>
    <font>
      <i/>
      <sz val="1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i/>
      <sz val="10"/>
      <color indexed="8"/>
      <name val="Arial"/>
      <family val="2"/>
      <charset val="238"/>
    </font>
    <font>
      <b/>
      <i/>
      <sz val="12"/>
      <color rgb="FF002060"/>
      <name val="Calibri"/>
      <family val="2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name val="Times New Roman"/>
      <family val="1"/>
      <charset val="238"/>
    </font>
    <font>
      <sz val="11"/>
      <color indexed="8"/>
      <name val="Calibri"/>
      <family val="2"/>
      <charset val="238"/>
      <scheme val="minor"/>
    </font>
    <font>
      <b/>
      <sz val="11"/>
      <name val="Times New Roman"/>
      <family val="1"/>
      <charset val="238"/>
    </font>
    <font>
      <b/>
      <sz val="11"/>
      <color indexed="8"/>
      <name val="Arial"/>
      <family val="2"/>
      <charset val="238"/>
    </font>
    <font>
      <b/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8"/>
      <name val="Arial"/>
      <family val="2"/>
      <charset val="238"/>
    </font>
    <font>
      <i/>
      <sz val="11"/>
      <color indexed="8"/>
      <name val="Arial"/>
      <family val="2"/>
      <charset val="238"/>
    </font>
    <font>
      <i/>
      <sz val="11"/>
      <name val="Times New Roman"/>
      <family val="1"/>
      <charset val="238"/>
    </font>
    <font>
      <sz val="10"/>
      <color rgb="FFFF0000"/>
      <name val="Arial"/>
      <family val="2"/>
      <charset val="238"/>
    </font>
    <font>
      <sz val="11"/>
      <color rgb="FFFF000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8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0">
    <xf numFmtId="0" fontId="0" fillId="0" borderId="0"/>
    <xf numFmtId="0" fontId="15" fillId="0" borderId="0"/>
    <xf numFmtId="164" fontId="17" fillId="0" borderId="0"/>
    <xf numFmtId="0" fontId="19" fillId="0" borderId="0">
      <alignment vertical="top"/>
      <protection locked="0"/>
    </xf>
    <xf numFmtId="0" fontId="20" fillId="0" borderId="0"/>
    <xf numFmtId="0" fontId="16" fillId="0" borderId="0"/>
    <xf numFmtId="0" fontId="17" fillId="0" borderId="0"/>
    <xf numFmtId="0" fontId="18" fillId="0" borderId="0"/>
    <xf numFmtId="0" fontId="16" fillId="0" borderId="0"/>
    <xf numFmtId="0" fontId="32" fillId="0" borderId="0" applyNumberFormat="0" applyFill="0" applyBorder="0" applyAlignment="0" applyProtection="0"/>
    <xf numFmtId="0" fontId="33" fillId="0" borderId="7" applyNumberFormat="0" applyFill="0" applyAlignment="0" applyProtection="0"/>
    <xf numFmtId="0" fontId="34" fillId="0" borderId="8" applyNumberFormat="0" applyFill="0" applyAlignment="0" applyProtection="0"/>
    <xf numFmtId="0" fontId="35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37" fillId="5" borderId="0" applyNumberFormat="0" applyBorder="0" applyAlignment="0" applyProtection="0"/>
    <xf numFmtId="0" fontId="38" fillId="6" borderId="0" applyNumberFormat="0" applyBorder="0" applyAlignment="0" applyProtection="0"/>
    <xf numFmtId="0" fontId="39" fillId="7" borderId="10" applyNumberFormat="0" applyAlignment="0" applyProtection="0"/>
    <xf numFmtId="0" fontId="40" fillId="8" borderId="11" applyNumberFormat="0" applyAlignment="0" applyProtection="0"/>
    <xf numFmtId="0" fontId="41" fillId="8" borderId="10" applyNumberFormat="0" applyAlignment="0" applyProtection="0"/>
    <xf numFmtId="0" fontId="42" fillId="0" borderId="12" applyNumberFormat="0" applyFill="0" applyAlignment="0" applyProtection="0"/>
    <xf numFmtId="0" fontId="43" fillId="9" borderId="13" applyNumberFormat="0" applyAlignment="0" applyProtection="0"/>
    <xf numFmtId="0" fontId="44" fillId="0" borderId="0" applyNumberFormat="0" applyFill="0" applyBorder="0" applyAlignment="0" applyProtection="0"/>
    <xf numFmtId="0" fontId="31" fillId="10" borderId="14" applyNumberFormat="0" applyFont="0" applyAlignment="0" applyProtection="0"/>
    <xf numFmtId="0" fontId="45" fillId="0" borderId="0" applyNumberFormat="0" applyFill="0" applyBorder="0" applyAlignment="0" applyProtection="0"/>
    <xf numFmtId="0" fontId="1" fillId="0" borderId="15" applyNumberFormat="0" applyFill="0" applyAlignment="0" applyProtection="0"/>
    <xf numFmtId="0" fontId="46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31" fillId="20" borderId="0" applyNumberFormat="0" applyBorder="0" applyAlignment="0" applyProtection="0"/>
    <xf numFmtId="0" fontId="31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31" fillId="28" borderId="0" applyNumberFormat="0" applyBorder="0" applyAlignment="0" applyProtection="0"/>
    <xf numFmtId="0" fontId="31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31" fillId="32" borderId="0" applyNumberFormat="0" applyBorder="0" applyAlignment="0" applyProtection="0"/>
    <xf numFmtId="0" fontId="31" fillId="33" borderId="0" applyNumberFormat="0" applyBorder="0" applyAlignment="0" applyProtection="0"/>
    <xf numFmtId="0" fontId="46" fillId="34" borderId="0" applyNumberFormat="0" applyBorder="0" applyAlignment="0" applyProtection="0"/>
  </cellStyleXfs>
  <cellXfs count="291">
    <xf numFmtId="0" fontId="0" fillId="0" borderId="0" xfId="0"/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8" fillId="2" borderId="3" xfId="0" applyNumberFormat="1" applyFont="1" applyFill="1" applyBorder="1" applyAlignment="1" applyProtection="1">
      <alignment horizontal="left" vertical="center" wrapText="1"/>
    </xf>
    <xf numFmtId="0" fontId="6" fillId="2" borderId="3" xfId="0" quotePrefix="1" applyFont="1" applyFill="1" applyBorder="1" applyAlignment="1">
      <alignment horizontal="left" vertical="center"/>
    </xf>
    <xf numFmtId="0" fontId="7" fillId="2" borderId="3" xfId="0" quotePrefix="1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8" fillId="2" borderId="3" xfId="0" applyNumberFormat="1" applyFont="1" applyFill="1" applyBorder="1" applyAlignment="1" applyProtection="1">
      <alignment horizontal="left" vertical="center"/>
    </xf>
    <xf numFmtId="0" fontId="6" fillId="2" borderId="3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8" fillId="2" borderId="3" xfId="0" applyNumberFormat="1" applyFont="1" applyFill="1" applyBorder="1" applyAlignment="1" applyProtection="1">
      <alignment vertical="center" wrapText="1"/>
    </xf>
    <xf numFmtId="0" fontId="8" fillId="2" borderId="3" xfId="0" quotePrefix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0" fontId="6" fillId="2" borderId="3" xfId="0" quotePrefix="1" applyFont="1" applyFill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9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vertical="center" wrapText="1"/>
    </xf>
    <xf numFmtId="0" fontId="0" fillId="0" borderId="3" xfId="0" applyBorder="1"/>
    <xf numFmtId="0" fontId="12" fillId="2" borderId="3" xfId="0" applyNumberFormat="1" applyFont="1" applyFill="1" applyBorder="1" applyAlignment="1" applyProtection="1">
      <alignment horizontal="center" vertical="center" wrapText="1"/>
    </xf>
    <xf numFmtId="0" fontId="5" fillId="3" borderId="3" xfId="0" applyNumberFormat="1" applyFont="1" applyFill="1" applyBorder="1" applyAlignment="1" applyProtection="1">
      <alignment horizontal="center" vertical="center" wrapText="1"/>
    </xf>
    <xf numFmtId="0" fontId="0" fillId="3" borderId="0" xfId="0" applyFill="1"/>
    <xf numFmtId="0" fontId="12" fillId="3" borderId="3" xfId="0" applyNumberFormat="1" applyFont="1" applyFill="1" applyBorder="1" applyAlignment="1" applyProtection="1">
      <alignment horizontal="center" vertical="center" wrapText="1"/>
    </xf>
    <xf numFmtId="0" fontId="14" fillId="0" borderId="0" xfId="0" applyFont="1"/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vertical="center" wrapText="1"/>
    </xf>
    <xf numFmtId="4" fontId="3" fillId="0" borderId="3" xfId="0" applyNumberFormat="1" applyFont="1" applyFill="1" applyBorder="1" applyAlignment="1">
      <alignment horizontal="right"/>
    </xf>
    <xf numFmtId="164" fontId="6" fillId="3" borderId="3" xfId="0" applyNumberFormat="1" applyFont="1" applyFill="1" applyBorder="1" applyAlignment="1" applyProtection="1">
      <alignment vertical="center"/>
    </xf>
    <xf numFmtId="164" fontId="3" fillId="0" borderId="3" xfId="0" applyNumberFormat="1" applyFont="1" applyFill="1" applyBorder="1" applyAlignment="1">
      <alignment horizontal="right"/>
    </xf>
    <xf numFmtId="164" fontId="3" fillId="0" borderId="3" xfId="0" applyNumberFormat="1" applyFont="1" applyBorder="1" applyAlignment="1">
      <alignment horizontal="right"/>
    </xf>
    <xf numFmtId="164" fontId="3" fillId="0" borderId="3" xfId="0" applyNumberFormat="1" applyFont="1" applyFill="1" applyBorder="1" applyAlignment="1">
      <alignment vertical="center"/>
    </xf>
    <xf numFmtId="4" fontId="3" fillId="2" borderId="3" xfId="0" applyNumberFormat="1" applyFont="1" applyFill="1" applyBorder="1" applyAlignment="1">
      <alignment horizontal="right"/>
    </xf>
    <xf numFmtId="4" fontId="5" fillId="2" borderId="3" xfId="0" applyNumberFormat="1" applyFont="1" applyFill="1" applyBorder="1" applyAlignment="1"/>
    <xf numFmtId="4" fontId="0" fillId="0" borderId="3" xfId="0" applyNumberFormat="1" applyBorder="1"/>
    <xf numFmtId="0" fontId="8" fillId="2" borderId="3" xfId="0" quotePrefix="1" applyFont="1" applyFill="1" applyBorder="1" applyAlignment="1">
      <alignment horizontal="left" vertical="center" wrapText="1"/>
    </xf>
    <xf numFmtId="4" fontId="5" fillId="2" borderId="3" xfId="0" applyNumberFormat="1" applyFont="1" applyFill="1" applyBorder="1" applyAlignment="1">
      <alignment horizontal="right"/>
    </xf>
    <xf numFmtId="4" fontId="1" fillId="0" borderId="3" xfId="0" applyNumberFormat="1" applyFont="1" applyBorder="1"/>
    <xf numFmtId="0" fontId="6" fillId="2" borderId="0" xfId="0" quotePrefix="1" applyFont="1" applyFill="1" applyBorder="1" applyAlignment="1">
      <alignment horizontal="left" vertical="center"/>
    </xf>
    <xf numFmtId="0" fontId="6" fillId="2" borderId="0" xfId="0" quotePrefix="1" applyFont="1" applyFill="1" applyBorder="1" applyAlignment="1">
      <alignment horizontal="left" vertical="center" wrapText="1"/>
    </xf>
    <xf numFmtId="4" fontId="1" fillId="0" borderId="0" xfId="0" applyNumberFormat="1" applyFont="1" applyBorder="1"/>
    <xf numFmtId="49" fontId="22" fillId="0" borderId="3" xfId="0" applyNumberFormat="1" applyFont="1" applyFill="1" applyBorder="1" applyAlignment="1" applyProtection="1">
      <alignment horizontal="left" vertical="top" wrapText="1"/>
    </xf>
    <xf numFmtId="49" fontId="22" fillId="0" borderId="3" xfId="0" applyNumberFormat="1" applyFont="1" applyFill="1" applyBorder="1" applyAlignment="1" applyProtection="1">
      <alignment horizontal="left" vertical="center" wrapText="1"/>
    </xf>
    <xf numFmtId="0" fontId="22" fillId="0" borderId="3" xfId="0" applyFont="1" applyBorder="1"/>
    <xf numFmtId="0" fontId="23" fillId="0" borderId="3" xfId="0" applyFont="1" applyBorder="1" applyAlignment="1">
      <alignment vertical="top" wrapText="1"/>
    </xf>
    <xf numFmtId="49" fontId="22" fillId="0" borderId="3" xfId="0" applyNumberFormat="1" applyFont="1" applyFill="1" applyBorder="1" applyAlignment="1" applyProtection="1">
      <alignment horizontal="left" vertical="center" wrapText="1" shrinkToFit="1"/>
    </xf>
    <xf numFmtId="49" fontId="23" fillId="0" borderId="3" xfId="0" applyNumberFormat="1" applyFont="1" applyFill="1" applyBorder="1" applyAlignment="1" applyProtection="1">
      <alignment horizontal="left" vertical="top" wrapText="1"/>
    </xf>
    <xf numFmtId="49" fontId="23" fillId="0" borderId="3" xfId="0" applyNumberFormat="1" applyFont="1" applyFill="1" applyBorder="1" applyAlignment="1" applyProtection="1">
      <alignment horizontal="left" vertical="center" wrapText="1"/>
    </xf>
    <xf numFmtId="0" fontId="24" fillId="2" borderId="3" xfId="0" quotePrefix="1" applyFont="1" applyFill="1" applyBorder="1" applyAlignment="1">
      <alignment horizontal="left" vertical="center"/>
    </xf>
    <xf numFmtId="0" fontId="23" fillId="0" borderId="3" xfId="0" applyFont="1" applyBorder="1"/>
    <xf numFmtId="49" fontId="23" fillId="0" borderId="3" xfId="0" applyNumberFormat="1" applyFont="1" applyFill="1" applyBorder="1" applyAlignment="1" applyProtection="1">
      <alignment horizontal="left" vertical="center" wrapText="1" shrinkToFit="1"/>
    </xf>
    <xf numFmtId="49" fontId="25" fillId="0" borderId="3" xfId="0" applyNumberFormat="1" applyFont="1" applyFill="1" applyBorder="1" applyAlignment="1" applyProtection="1">
      <alignment horizontal="left" vertical="top" wrapText="1"/>
    </xf>
    <xf numFmtId="49" fontId="25" fillId="0" borderId="3" xfId="0" applyNumberFormat="1" applyFont="1" applyFill="1" applyBorder="1" applyAlignment="1" applyProtection="1">
      <alignment horizontal="left" vertical="center" wrapText="1"/>
    </xf>
    <xf numFmtId="0" fontId="11" fillId="0" borderId="3" xfId="0" applyFont="1" applyBorder="1"/>
    <xf numFmtId="49" fontId="26" fillId="0" borderId="3" xfId="0" applyNumberFormat="1" applyFont="1" applyFill="1" applyBorder="1" applyAlignment="1" applyProtection="1">
      <alignment horizontal="left" vertical="top" wrapText="1"/>
    </xf>
    <xf numFmtId="49" fontId="26" fillId="0" borderId="3" xfId="0" applyNumberFormat="1" applyFont="1" applyFill="1" applyBorder="1" applyAlignment="1" applyProtection="1">
      <alignment horizontal="left" vertical="center" wrapText="1"/>
    </xf>
    <xf numFmtId="0" fontId="21" fillId="0" borderId="3" xfId="0" applyFont="1" applyBorder="1"/>
    <xf numFmtId="49" fontId="25" fillId="0" borderId="3" xfId="0" applyNumberFormat="1" applyFont="1" applyFill="1" applyBorder="1" applyAlignment="1" applyProtection="1">
      <alignment horizontal="left" vertical="center" wrapText="1" shrinkToFit="1"/>
    </xf>
    <xf numFmtId="49" fontId="26" fillId="0" borderId="3" xfId="0" applyNumberFormat="1" applyFont="1" applyFill="1" applyBorder="1" applyAlignment="1" applyProtection="1">
      <alignment horizontal="left" vertical="center" wrapText="1" shrinkToFit="1"/>
    </xf>
    <xf numFmtId="4" fontId="8" fillId="2" borderId="3" xfId="0" applyNumberFormat="1" applyFont="1" applyFill="1" applyBorder="1" applyAlignment="1" applyProtection="1">
      <alignment vertical="center" wrapText="1"/>
    </xf>
    <xf numFmtId="4" fontId="23" fillId="0" borderId="3" xfId="0" applyNumberFormat="1" applyFont="1" applyBorder="1"/>
    <xf numFmtId="4" fontId="22" fillId="0" borderId="3" xfId="0" applyNumberFormat="1" applyFont="1" applyBorder="1" applyAlignment="1">
      <alignment vertical="top" wrapText="1"/>
    </xf>
    <xf numFmtId="4" fontId="22" fillId="0" borderId="3" xfId="0" applyNumberFormat="1" applyFont="1" applyBorder="1"/>
    <xf numFmtId="0" fontId="22" fillId="0" borderId="0" xfId="0" applyFont="1"/>
    <xf numFmtId="4" fontId="22" fillId="0" borderId="0" xfId="0" applyNumberFormat="1" applyFont="1" applyBorder="1"/>
    <xf numFmtId="0" fontId="23" fillId="0" borderId="3" xfId="0" applyFont="1" applyBorder="1" applyAlignment="1">
      <alignment horizontal="left"/>
    </xf>
    <xf numFmtId="0" fontId="0" fillId="0" borderId="0" xfId="0" applyAlignment="1"/>
    <xf numFmtId="0" fontId="28" fillId="2" borderId="3" xfId="0" applyNumberFormat="1" applyFont="1" applyFill="1" applyBorder="1" applyAlignment="1" applyProtection="1">
      <alignment horizontal="left" vertical="center" wrapText="1"/>
    </xf>
    <xf numFmtId="0" fontId="30" fillId="2" borderId="3" xfId="0" quotePrefix="1" applyFont="1" applyFill="1" applyBorder="1" applyAlignment="1">
      <alignment horizontal="left" vertical="center" wrapText="1" indent="1"/>
    </xf>
    <xf numFmtId="0" fontId="30" fillId="2" borderId="3" xfId="0" applyNumberFormat="1" applyFont="1" applyFill="1" applyBorder="1" applyAlignment="1" applyProtection="1">
      <alignment horizontal="left" vertical="center" wrapText="1" indent="1"/>
    </xf>
    <xf numFmtId="0" fontId="28" fillId="2" borderId="3" xfId="0" applyNumberFormat="1" applyFont="1" applyFill="1" applyBorder="1" applyAlignment="1" applyProtection="1">
      <alignment vertical="center" wrapText="1"/>
    </xf>
    <xf numFmtId="0" fontId="30" fillId="2" borderId="3" xfId="0" applyNumberFormat="1" applyFont="1" applyFill="1" applyBorder="1" applyAlignment="1" applyProtection="1">
      <alignment vertical="center" wrapText="1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3" fontId="48" fillId="0" borderId="16" xfId="0" applyNumberFormat="1" applyFont="1" applyFill="1" applyBorder="1" applyAlignment="1">
      <alignment horizontal="left" vertical="center" wrapText="1"/>
    </xf>
    <xf numFmtId="0" fontId="0" fillId="0" borderId="0" xfId="0"/>
    <xf numFmtId="0" fontId="5" fillId="0" borderId="3" xfId="0" applyNumberFormat="1" applyFont="1" applyFill="1" applyBorder="1" applyAlignment="1" applyProtection="1">
      <alignment vertical="center" wrapText="1"/>
    </xf>
    <xf numFmtId="0" fontId="5" fillId="0" borderId="3" xfId="0" applyNumberFormat="1" applyFont="1" applyFill="1" applyBorder="1" applyAlignment="1" applyProtection="1">
      <alignment horizontal="center" vertical="center" wrapText="1"/>
    </xf>
    <xf numFmtId="0" fontId="0" fillId="0" borderId="3" xfId="0" applyFill="1" applyBorder="1"/>
    <xf numFmtId="0" fontId="0" fillId="0" borderId="3" xfId="0" applyFill="1" applyBorder="1" applyAlignment="1">
      <alignment wrapText="1"/>
    </xf>
    <xf numFmtId="0" fontId="1" fillId="0" borderId="3" xfId="0" applyFont="1" applyFill="1" applyBorder="1" applyAlignment="1">
      <alignment horizontal="center"/>
    </xf>
    <xf numFmtId="0" fontId="0" fillId="0" borderId="0" xfId="0" applyFill="1"/>
    <xf numFmtId="4" fontId="0" fillId="0" borderId="3" xfId="0" applyNumberFormat="1" applyFont="1" applyBorder="1"/>
    <xf numFmtId="4" fontId="0" fillId="0" borderId="3" xfId="0" applyNumberFormat="1" applyFont="1" applyBorder="1" applyAlignment="1">
      <alignment vertical="top" wrapText="1"/>
    </xf>
    <xf numFmtId="0" fontId="47" fillId="35" borderId="3" xfId="0" applyNumberFormat="1" applyFont="1" applyFill="1" applyBorder="1" applyAlignment="1" applyProtection="1">
      <alignment horizontal="left" vertical="center" wrapText="1"/>
    </xf>
    <xf numFmtId="0" fontId="47" fillId="35" borderId="3" xfId="0" applyNumberFormat="1" applyFont="1" applyFill="1" applyBorder="1" applyAlignment="1" applyProtection="1">
      <alignment vertical="center" wrapText="1"/>
    </xf>
    <xf numFmtId="4" fontId="47" fillId="35" borderId="3" xfId="0" applyNumberFormat="1" applyFont="1" applyFill="1" applyBorder="1" applyAlignment="1">
      <alignment horizontal="right"/>
    </xf>
    <xf numFmtId="4" fontId="49" fillId="35" borderId="3" xfId="0" applyNumberFormat="1" applyFont="1" applyFill="1" applyBorder="1"/>
    <xf numFmtId="4" fontId="49" fillId="0" borderId="3" xfId="0" applyNumberFormat="1" applyFont="1" applyBorder="1"/>
    <xf numFmtId="0" fontId="1" fillId="0" borderId="3" xfId="0" applyFont="1" applyFill="1" applyBorder="1" applyAlignment="1">
      <alignment wrapText="1"/>
    </xf>
    <xf numFmtId="3" fontId="48" fillId="0" borderId="17" xfId="0" applyNumberFormat="1" applyFont="1" applyFill="1" applyBorder="1" applyAlignment="1">
      <alignment horizontal="left" vertical="center"/>
    </xf>
    <xf numFmtId="0" fontId="0" fillId="0" borderId="0" xfId="0" applyFont="1"/>
    <xf numFmtId="2" fontId="0" fillId="0" borderId="3" xfId="0" applyNumberFormat="1" applyFont="1" applyBorder="1"/>
    <xf numFmtId="0" fontId="1" fillId="0" borderId="0" xfId="0" applyFont="1"/>
    <xf numFmtId="164" fontId="0" fillId="0" borderId="3" xfId="0" applyNumberFormat="1" applyBorder="1"/>
    <xf numFmtId="2" fontId="0" fillId="0" borderId="3" xfId="0" applyNumberFormat="1" applyBorder="1"/>
    <xf numFmtId="164" fontId="29" fillId="2" borderId="3" xfId="0" applyNumberFormat="1" applyFont="1" applyFill="1" applyBorder="1" applyAlignment="1">
      <alignment horizontal="right"/>
    </xf>
    <xf numFmtId="164" fontId="29" fillId="2" borderId="3" xfId="0" applyNumberFormat="1" applyFont="1" applyFill="1" applyBorder="1" applyAlignment="1"/>
    <xf numFmtId="164" fontId="54" fillId="2" borderId="3" xfId="0" applyNumberFormat="1" applyFont="1" applyFill="1" applyBorder="1" applyAlignment="1"/>
    <xf numFmtId="0" fontId="1" fillId="0" borderId="0" xfId="0" applyFont="1" applyAlignment="1"/>
    <xf numFmtId="164" fontId="54" fillId="2" borderId="3" xfId="0" applyNumberFormat="1" applyFont="1" applyFill="1" applyBorder="1" applyAlignment="1">
      <alignment horizontal="right"/>
    </xf>
    <xf numFmtId="0" fontId="21" fillId="0" borderId="0" xfId="0" applyFont="1" applyAlignment="1">
      <alignment vertical="top" wrapText="1"/>
    </xf>
    <xf numFmtId="164" fontId="0" fillId="0" borderId="3" xfId="0" applyNumberFormat="1" applyFont="1" applyBorder="1" applyAlignment="1">
      <alignment horizontal="right"/>
    </xf>
    <xf numFmtId="164" fontId="3" fillId="2" borderId="3" xfId="0" applyNumberFormat="1" applyFont="1" applyFill="1" applyBorder="1" applyAlignment="1">
      <alignment horizontal="right"/>
    </xf>
    <xf numFmtId="164" fontId="5" fillId="2" borderId="3" xfId="0" applyNumberFormat="1" applyFont="1" applyFill="1" applyBorder="1" applyAlignment="1">
      <alignment horizontal="right"/>
    </xf>
    <xf numFmtId="164" fontId="0" fillId="0" borderId="3" xfId="0" applyNumberFormat="1" applyBorder="1" applyAlignment="1">
      <alignment horizontal="right"/>
    </xf>
    <xf numFmtId="164" fontId="1" fillId="0" borderId="3" xfId="0" applyNumberFormat="1" applyFont="1" applyBorder="1" applyAlignment="1">
      <alignment horizontal="right"/>
    </xf>
    <xf numFmtId="164" fontId="54" fillId="2" borderId="3" xfId="0" applyNumberFormat="1" applyFont="1" applyFill="1" applyBorder="1" applyAlignment="1">
      <alignment horizontal="center"/>
    </xf>
    <xf numFmtId="164" fontId="29" fillId="2" borderId="3" xfId="0" applyNumberFormat="1" applyFont="1" applyFill="1" applyBorder="1" applyAlignment="1">
      <alignment horizontal="center"/>
    </xf>
    <xf numFmtId="164" fontId="29" fillId="2" borderId="3" xfId="0" applyNumberFormat="1" applyFont="1" applyFill="1" applyBorder="1" applyAlignment="1" applyProtection="1">
      <alignment horizontal="center"/>
    </xf>
    <xf numFmtId="164" fontId="5" fillId="2" borderId="3" xfId="0" applyNumberFormat="1" applyFont="1" applyFill="1" applyBorder="1" applyAlignment="1">
      <alignment horizontal="center"/>
    </xf>
    <xf numFmtId="164" fontId="3" fillId="2" borderId="3" xfId="0" applyNumberFormat="1" applyFont="1" applyFill="1" applyBorder="1" applyAlignment="1" applyProtection="1">
      <alignment horizontal="center"/>
    </xf>
    <xf numFmtId="164" fontId="0" fillId="0" borderId="3" xfId="0" applyNumberFormat="1" applyBorder="1" applyAlignment="1">
      <alignment horizontal="center"/>
    </xf>
    <xf numFmtId="164" fontId="1" fillId="0" borderId="3" xfId="0" applyNumberFormat="1" applyFont="1" applyBorder="1" applyAlignment="1">
      <alignment horizontal="center" vertical="top"/>
    </xf>
    <xf numFmtId="164" fontId="1" fillId="0" borderId="3" xfId="0" applyNumberFormat="1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2" fontId="51" fillId="2" borderId="3" xfId="0" applyNumberFormat="1" applyFont="1" applyFill="1" applyBorder="1" applyAlignment="1" applyProtection="1">
      <alignment vertical="center"/>
    </xf>
    <xf numFmtId="2" fontId="53" fillId="2" borderId="3" xfId="0" applyNumberFormat="1" applyFont="1" applyFill="1" applyBorder="1" applyAlignment="1" applyProtection="1">
      <alignment vertical="center"/>
    </xf>
    <xf numFmtId="2" fontId="1" fillId="0" borderId="3" xfId="0" applyNumberFormat="1" applyFont="1" applyBorder="1"/>
    <xf numFmtId="2" fontId="1" fillId="0" borderId="3" xfId="0" applyNumberFormat="1" applyFont="1" applyBorder="1" applyAlignment="1">
      <alignment horizontal="right"/>
    </xf>
    <xf numFmtId="165" fontId="54" fillId="2" borderId="3" xfId="0" applyNumberFormat="1" applyFont="1" applyFill="1" applyBorder="1" applyAlignment="1">
      <alignment horizontal="right"/>
    </xf>
    <xf numFmtId="0" fontId="49" fillId="0" borderId="0" xfId="0" applyFont="1" applyFill="1" applyBorder="1" applyAlignment="1">
      <alignment wrapText="1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12" fillId="3" borderId="3" xfId="0" applyNumberFormat="1" applyFont="1" applyFill="1" applyBorder="1" applyAlignment="1" applyProtection="1">
      <alignment horizontal="center" vertical="center" wrapText="1"/>
    </xf>
    <xf numFmtId="0" fontId="8" fillId="2" borderId="4" xfId="0" applyNumberFormat="1" applyFont="1" applyFill="1" applyBorder="1" applyAlignment="1" applyProtection="1">
      <alignment horizontal="left" vertical="center" wrapText="1"/>
    </xf>
    <xf numFmtId="0" fontId="8" fillId="2" borderId="4" xfId="0" quotePrefix="1" applyFont="1" applyFill="1" applyBorder="1" applyAlignment="1">
      <alignment horizontal="left" vertical="center"/>
    </xf>
    <xf numFmtId="0" fontId="8" fillId="2" borderId="2" xfId="0" applyNumberFormat="1" applyFont="1" applyFill="1" applyBorder="1" applyAlignment="1" applyProtection="1">
      <alignment horizontal="left" vertical="center" wrapText="1"/>
    </xf>
    <xf numFmtId="0" fontId="8" fillId="2" borderId="2" xfId="0" quotePrefix="1" applyFont="1" applyFill="1" applyBorder="1" applyAlignment="1">
      <alignment horizontal="left" vertical="center"/>
    </xf>
    <xf numFmtId="0" fontId="8" fillId="2" borderId="1" xfId="0" applyNumberFormat="1" applyFont="1" applyFill="1" applyBorder="1" applyAlignment="1" applyProtection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NumberFormat="1" applyFont="1" applyFill="1" applyBorder="1" applyAlignment="1" applyProtection="1">
      <alignment horizontal="left" vertical="center"/>
    </xf>
    <xf numFmtId="0" fontId="6" fillId="2" borderId="4" xfId="0" applyNumberFormat="1" applyFont="1" applyFill="1" applyBorder="1" applyAlignment="1" applyProtection="1">
      <alignment horizontal="left" vertical="center"/>
    </xf>
    <xf numFmtId="0" fontId="6" fillId="2" borderId="3" xfId="0" applyNumberFormat="1" applyFont="1" applyFill="1" applyBorder="1" applyAlignment="1" applyProtection="1">
      <alignment horizontal="left" vertical="center"/>
    </xf>
    <xf numFmtId="0" fontId="6" fillId="2" borderId="3" xfId="0" applyNumberFormat="1" applyFont="1" applyFill="1" applyBorder="1" applyAlignment="1" applyProtection="1">
      <alignment vertical="center" wrapText="1"/>
    </xf>
    <xf numFmtId="0" fontId="57" fillId="2" borderId="1" xfId="0" applyNumberFormat="1" applyFont="1" applyFill="1" applyBorder="1" applyAlignment="1" applyProtection="1">
      <alignment horizontal="left" vertical="center"/>
    </xf>
    <xf numFmtId="0" fontId="57" fillId="2" borderId="2" xfId="0" applyNumberFormat="1" applyFont="1" applyFill="1" applyBorder="1" applyAlignment="1" applyProtection="1">
      <alignment horizontal="left" vertical="center" wrapText="1"/>
    </xf>
    <xf numFmtId="0" fontId="57" fillId="2" borderId="4" xfId="0" applyNumberFormat="1" applyFont="1" applyFill="1" applyBorder="1" applyAlignment="1" applyProtection="1">
      <alignment horizontal="left" vertical="center" wrapText="1"/>
    </xf>
    <xf numFmtId="0" fontId="57" fillId="2" borderId="1" xfId="0" quotePrefix="1" applyFont="1" applyFill="1" applyBorder="1" applyAlignment="1">
      <alignment horizontal="left" vertical="center"/>
    </xf>
    <xf numFmtId="0" fontId="57" fillId="2" borderId="2" xfId="0" quotePrefix="1" applyFont="1" applyFill="1" applyBorder="1" applyAlignment="1">
      <alignment horizontal="left" vertical="center"/>
    </xf>
    <xf numFmtId="0" fontId="57" fillId="2" borderId="4" xfId="0" quotePrefix="1" applyFont="1" applyFill="1" applyBorder="1" applyAlignment="1">
      <alignment horizontal="left" vertical="center"/>
    </xf>
    <xf numFmtId="0" fontId="57" fillId="2" borderId="2" xfId="0" applyNumberFormat="1" applyFont="1" applyFill="1" applyBorder="1" applyAlignment="1" applyProtection="1">
      <alignment horizontal="left" vertical="center"/>
    </xf>
    <xf numFmtId="0" fontId="57" fillId="2" borderId="4" xfId="0" applyNumberFormat="1" applyFont="1" applyFill="1" applyBorder="1" applyAlignment="1" applyProtection="1">
      <alignment horizontal="left" vertical="center"/>
    </xf>
    <xf numFmtId="4" fontId="11" fillId="0" borderId="3" xfId="0" applyNumberFormat="1" applyFont="1" applyBorder="1"/>
    <xf numFmtId="4" fontId="21" fillId="0" borderId="3" xfId="0" applyNumberFormat="1" applyFont="1" applyBorder="1"/>
    <xf numFmtId="0" fontId="8" fillId="2" borderId="1" xfId="0" quotePrefix="1" applyFont="1" applyFill="1" applyBorder="1" applyAlignment="1">
      <alignment horizontal="left" vertical="center"/>
    </xf>
    <xf numFmtId="4" fontId="1" fillId="35" borderId="3" xfId="0" applyNumberFormat="1" applyFont="1" applyFill="1" applyBorder="1"/>
    <xf numFmtId="164" fontId="28" fillId="2" borderId="3" xfId="0" applyNumberFormat="1" applyFont="1" applyFill="1" applyBorder="1" applyAlignment="1" applyProtection="1">
      <alignment vertical="center"/>
    </xf>
    <xf numFmtId="2" fontId="28" fillId="2" borderId="3" xfId="0" applyNumberFormat="1" applyFont="1" applyFill="1" applyBorder="1" applyAlignment="1" applyProtection="1">
      <alignment vertical="center"/>
    </xf>
    <xf numFmtId="2" fontId="27" fillId="0" borderId="3" xfId="0" applyNumberFormat="1" applyFont="1" applyBorder="1"/>
    <xf numFmtId="0" fontId="27" fillId="0" borderId="0" xfId="0" applyFont="1"/>
    <xf numFmtId="164" fontId="1" fillId="0" borderId="3" xfId="0" applyNumberFormat="1" applyFont="1" applyBorder="1"/>
    <xf numFmtId="0" fontId="6" fillId="3" borderId="2" xfId="0" applyNumberFormat="1" applyFont="1" applyFill="1" applyBorder="1" applyAlignment="1" applyProtection="1">
      <alignment vertical="center"/>
    </xf>
    <xf numFmtId="0" fontId="5" fillId="3" borderId="3" xfId="0" applyNumberFormat="1" applyFont="1" applyFill="1" applyBorder="1" applyAlignment="1" applyProtection="1">
      <alignment horizontal="center" vertical="center" wrapText="1"/>
    </xf>
    <xf numFmtId="4" fontId="3" fillId="3" borderId="3" xfId="0" applyNumberFormat="1" applyFont="1" applyFill="1" applyBorder="1" applyAlignment="1">
      <alignment horizontal="right"/>
    </xf>
    <xf numFmtId="164" fontId="3" fillId="3" borderId="3" xfId="0" applyNumberFormat="1" applyFont="1" applyFill="1" applyBorder="1" applyAlignment="1">
      <alignment horizontal="right"/>
    </xf>
    <xf numFmtId="164" fontId="6" fillId="3" borderId="3" xfId="0" applyNumberFormat="1" applyFont="1" applyFill="1" applyBorder="1" applyAlignment="1" applyProtection="1">
      <alignment vertical="center" wrapText="1"/>
    </xf>
    <xf numFmtId="0" fontId="1" fillId="3" borderId="3" xfId="0" applyFont="1" applyFill="1" applyBorder="1"/>
    <xf numFmtId="0" fontId="1" fillId="3" borderId="3" xfId="0" applyFont="1" applyFill="1" applyBorder="1" applyAlignment="1">
      <alignment wrapText="1"/>
    </xf>
    <xf numFmtId="4" fontId="1" fillId="3" borderId="3" xfId="0" applyNumberFormat="1" applyFont="1" applyFill="1" applyBorder="1"/>
    <xf numFmtId="4" fontId="5" fillId="3" borderId="3" xfId="0" applyNumberFormat="1" applyFont="1" applyFill="1" applyBorder="1" applyAlignment="1">
      <alignment horizontal="right"/>
    </xf>
    <xf numFmtId="4" fontId="1" fillId="0" borderId="3" xfId="0" applyNumberFormat="1" applyFont="1" applyBorder="1" applyAlignment="1">
      <alignment wrapText="1"/>
    </xf>
    <xf numFmtId="0" fontId="0" fillId="0" borderId="3" xfId="0" applyFont="1" applyFill="1" applyBorder="1" applyAlignment="1">
      <alignment horizontal="right"/>
    </xf>
    <xf numFmtId="0" fontId="0" fillId="0" borderId="3" xfId="0" applyFont="1" applyFill="1" applyBorder="1" applyAlignment="1">
      <alignment wrapText="1"/>
    </xf>
    <xf numFmtId="0" fontId="0" fillId="0" borderId="3" xfId="0" applyFont="1" applyFill="1" applyBorder="1"/>
    <xf numFmtId="4" fontId="0" fillId="0" borderId="3" xfId="0" applyNumberFormat="1" applyFont="1" applyBorder="1" applyAlignment="1">
      <alignment wrapText="1"/>
    </xf>
    <xf numFmtId="0" fontId="30" fillId="2" borderId="3" xfId="0" applyNumberFormat="1" applyFont="1" applyFill="1" applyBorder="1" applyAlignment="1" applyProtection="1">
      <alignment horizontal="left" vertical="center" wrapText="1"/>
    </xf>
    <xf numFmtId="164" fontId="58" fillId="2" borderId="3" xfId="0" applyNumberFormat="1" applyFont="1" applyFill="1" applyBorder="1" applyAlignment="1" applyProtection="1">
      <alignment horizontal="center"/>
    </xf>
    <xf numFmtId="2" fontId="59" fillId="2" borderId="3" xfId="0" applyNumberFormat="1" applyFont="1" applyFill="1" applyBorder="1" applyAlignment="1" applyProtection="1">
      <alignment vertical="center"/>
    </xf>
    <xf numFmtId="2" fontId="56" fillId="0" borderId="3" xfId="0" applyNumberFormat="1" applyFont="1" applyBorder="1"/>
    <xf numFmtId="0" fontId="56" fillId="0" borderId="0" xfId="0" applyFont="1" applyAlignment="1"/>
    <xf numFmtId="0" fontId="1" fillId="0" borderId="3" xfId="0" applyFont="1" applyFill="1" applyBorder="1" applyAlignment="1">
      <alignment horizontal="left"/>
    </xf>
    <xf numFmtId="0" fontId="3" fillId="0" borderId="3" xfId="0" applyNumberFormat="1" applyFont="1" applyFill="1" applyBorder="1" applyAlignment="1" applyProtection="1">
      <alignment horizontal="right" vertical="center" wrapText="1"/>
    </xf>
    <xf numFmtId="0" fontId="55" fillId="0" borderId="3" xfId="0" applyFont="1" applyFill="1" applyBorder="1"/>
    <xf numFmtId="4" fontId="60" fillId="2" borderId="0" xfId="0" applyNumberFormat="1" applyFont="1" applyFill="1" applyBorder="1" applyAlignment="1">
      <alignment horizontal="right"/>
    </xf>
    <xf numFmtId="0" fontId="61" fillId="0" borderId="0" xfId="0" applyFont="1"/>
    <xf numFmtId="0" fontId="0" fillId="0" borderId="3" xfId="0" applyFont="1" applyFill="1" applyBorder="1" applyAlignment="1">
      <alignment horizontal="left" wrapText="1"/>
    </xf>
    <xf numFmtId="0" fontId="47" fillId="0" borderId="4" xfId="0" applyNumberFormat="1" applyFont="1" applyFill="1" applyBorder="1" applyAlignment="1" applyProtection="1">
      <alignment vertical="center" wrapText="1"/>
    </xf>
    <xf numFmtId="4" fontId="1" fillId="0" borderId="3" xfId="0" applyNumberFormat="1" applyFont="1" applyFill="1" applyBorder="1"/>
    <xf numFmtId="0" fontId="62" fillId="0" borderId="3" xfId="0" applyFont="1" applyFill="1" applyBorder="1" applyAlignment="1">
      <alignment horizontal="right"/>
    </xf>
    <xf numFmtId="0" fontId="62" fillId="0" borderId="3" xfId="0" applyFont="1" applyFill="1" applyBorder="1" applyAlignment="1">
      <alignment wrapText="1"/>
    </xf>
    <xf numFmtId="4" fontId="6" fillId="2" borderId="3" xfId="0" applyNumberFormat="1" applyFont="1" applyFill="1" applyBorder="1" applyAlignment="1">
      <alignment horizontal="right"/>
    </xf>
    <xf numFmtId="0" fontId="0" fillId="0" borderId="0" xfId="0" applyFont="1" applyFill="1"/>
    <xf numFmtId="4" fontId="22" fillId="0" borderId="3" xfId="0" applyNumberFormat="1" applyFont="1" applyFill="1" applyBorder="1" applyAlignment="1">
      <alignment horizontal="right"/>
    </xf>
    <xf numFmtId="0" fontId="14" fillId="0" borderId="0" xfId="0" applyFont="1" applyFill="1"/>
    <xf numFmtId="0" fontId="1" fillId="0" borderId="0" xfId="0" applyFont="1" applyFill="1"/>
    <xf numFmtId="0" fontId="5" fillId="3" borderId="3" xfId="0" quotePrefix="1" applyNumberFormat="1" applyFont="1" applyFill="1" applyBorder="1" applyAlignment="1" applyProtection="1">
      <alignment horizontal="center" vertical="center" wrapText="1"/>
    </xf>
    <xf numFmtId="4" fontId="5" fillId="0" borderId="3" xfId="0" applyNumberFormat="1" applyFont="1" applyFill="1" applyBorder="1" applyAlignment="1">
      <alignment horizontal="right"/>
    </xf>
    <xf numFmtId="0" fontId="63" fillId="3" borderId="3" xfId="0" applyNumberFormat="1" applyFont="1" applyFill="1" applyBorder="1" applyAlignment="1" applyProtection="1">
      <alignment horizontal="center" vertical="center" wrapText="1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5" fillId="3" borderId="3" xfId="0" applyNumberFormat="1" applyFont="1" applyFill="1" applyBorder="1" applyAlignment="1" applyProtection="1">
      <alignment horizontal="center" vertical="center" wrapText="1"/>
    </xf>
    <xf numFmtId="0" fontId="12" fillId="3" borderId="3" xfId="0" applyNumberFormat="1" applyFont="1" applyFill="1" applyBorder="1" applyAlignment="1" applyProtection="1">
      <alignment horizontal="center" vertical="center" wrapText="1"/>
    </xf>
    <xf numFmtId="0" fontId="21" fillId="0" borderId="3" xfId="0" applyFont="1" applyFill="1" applyBorder="1"/>
    <xf numFmtId="4" fontId="22" fillId="0" borderId="3" xfId="0" applyNumberFormat="1" applyFont="1" applyFill="1" applyBorder="1"/>
    <xf numFmtId="4" fontId="0" fillId="0" borderId="3" xfId="0" applyNumberFormat="1" applyFill="1" applyBorder="1"/>
    <xf numFmtId="0" fontId="1" fillId="35" borderId="3" xfId="0" applyFont="1" applyFill="1" applyBorder="1"/>
    <xf numFmtId="0" fontId="1" fillId="35" borderId="3" xfId="0" applyFont="1" applyFill="1" applyBorder="1" applyAlignment="1">
      <alignment wrapText="1"/>
    </xf>
    <xf numFmtId="4" fontId="5" fillId="35" borderId="3" xfId="0" applyNumberFormat="1" applyFont="1" applyFill="1" applyBorder="1" applyAlignment="1">
      <alignment horizontal="right"/>
    </xf>
    <xf numFmtId="0" fontId="6" fillId="0" borderId="3" xfId="0" quotePrefix="1" applyFont="1" applyFill="1" applyBorder="1" applyAlignment="1">
      <alignment horizontal="left" vertical="center"/>
    </xf>
    <xf numFmtId="0" fontId="8" fillId="0" borderId="3" xfId="0" quotePrefix="1" applyFont="1" applyFill="1" applyBorder="1" applyAlignment="1">
      <alignment horizontal="left" vertical="center"/>
    </xf>
    <xf numFmtId="0" fontId="6" fillId="0" borderId="3" xfId="0" quotePrefix="1" applyFont="1" applyFill="1" applyBorder="1" applyAlignment="1">
      <alignment horizontal="left" vertical="center" wrapText="1"/>
    </xf>
    <xf numFmtId="4" fontId="0" fillId="0" borderId="3" xfId="0" applyNumberFormat="1" applyFont="1" applyFill="1" applyBorder="1"/>
    <xf numFmtId="0" fontId="12" fillId="3" borderId="3" xfId="0" applyNumberFormat="1" applyFont="1" applyFill="1" applyBorder="1" applyAlignment="1" applyProtection="1">
      <alignment horizontal="center" vertical="center" wrapText="1"/>
    </xf>
    <xf numFmtId="0" fontId="50" fillId="0" borderId="3" xfId="0" applyNumberFormat="1" applyFont="1" applyFill="1" applyBorder="1" applyAlignment="1" applyProtection="1">
      <alignment horizontal="center" vertical="center" wrapText="1"/>
    </xf>
    <xf numFmtId="4" fontId="50" fillId="0" borderId="3" xfId="0" applyNumberFormat="1" applyFont="1" applyFill="1" applyBorder="1" applyAlignment="1" applyProtection="1">
      <alignment horizontal="right" vertical="center" wrapText="1"/>
    </xf>
    <xf numFmtId="2" fontId="50" fillId="0" borderId="3" xfId="0" applyNumberFormat="1" applyFont="1" applyFill="1" applyBorder="1" applyAlignment="1" applyProtection="1">
      <alignment horizontal="right" vertical="center" wrapText="1"/>
    </xf>
    <xf numFmtId="0" fontId="50" fillId="0" borderId="3" xfId="0" applyNumberFormat="1" applyFont="1" applyFill="1" applyBorder="1" applyAlignment="1" applyProtection="1">
      <alignment vertical="center" wrapText="1"/>
    </xf>
    <xf numFmtId="0" fontId="52" fillId="0" borderId="3" xfId="0" applyNumberFormat="1" applyFont="1" applyFill="1" applyBorder="1" applyAlignment="1" applyProtection="1">
      <alignment vertical="center" wrapText="1"/>
    </xf>
    <xf numFmtId="4" fontId="52" fillId="0" borderId="3" xfId="0" applyNumberFormat="1" applyFont="1" applyFill="1" applyBorder="1" applyAlignment="1" applyProtection="1">
      <alignment horizontal="right" vertical="center" wrapText="1"/>
    </xf>
    <xf numFmtId="0" fontId="49" fillId="0" borderId="0" xfId="0" applyFont="1" applyFill="1"/>
    <xf numFmtId="0" fontId="24" fillId="0" borderId="3" xfId="0" applyNumberFormat="1" applyFont="1" applyFill="1" applyBorder="1" applyAlignment="1" applyProtection="1">
      <alignment vertical="center" wrapText="1"/>
    </xf>
    <xf numFmtId="4" fontId="47" fillId="0" borderId="3" xfId="0" applyNumberFormat="1" applyFont="1" applyFill="1" applyBorder="1" applyAlignment="1">
      <alignment horizontal="right"/>
    </xf>
    <xf numFmtId="3" fontId="48" fillId="0" borderId="16" xfId="0" applyNumberFormat="1" applyFont="1" applyFill="1" applyBorder="1" applyAlignment="1">
      <alignment horizontal="left" vertical="center"/>
    </xf>
    <xf numFmtId="0" fontId="47" fillId="0" borderId="3" xfId="0" applyNumberFormat="1" applyFont="1" applyFill="1" applyBorder="1" applyAlignment="1" applyProtection="1">
      <alignment vertical="center" wrapText="1"/>
    </xf>
    <xf numFmtId="4" fontId="0" fillId="0" borderId="3" xfId="0" applyNumberFormat="1" applyFont="1" applyFill="1" applyBorder="1" applyAlignment="1">
      <alignment vertical="top" wrapText="1"/>
    </xf>
    <xf numFmtId="4" fontId="1" fillId="0" borderId="3" xfId="0" applyNumberFormat="1" applyFont="1" applyFill="1" applyBorder="1" applyAlignment="1">
      <alignment wrapText="1"/>
    </xf>
    <xf numFmtId="4" fontId="0" fillId="0" borderId="3" xfId="0" applyNumberFormat="1" applyFont="1" applyFill="1" applyBorder="1" applyAlignment="1">
      <alignment wrapText="1"/>
    </xf>
    <xf numFmtId="4" fontId="49" fillId="0" borderId="3" xfId="0" applyNumberFormat="1" applyFont="1" applyFill="1" applyBorder="1"/>
    <xf numFmtId="0" fontId="56" fillId="0" borderId="0" xfId="0" applyFont="1" applyFill="1"/>
    <xf numFmtId="0" fontId="47" fillId="0" borderId="3" xfId="0" applyNumberFormat="1" applyFont="1" applyFill="1" applyBorder="1" applyAlignment="1" applyProtection="1">
      <alignment horizontal="left" vertical="center" wrapText="1"/>
    </xf>
    <xf numFmtId="4" fontId="0" fillId="0" borderId="0" xfId="0" applyNumberFormat="1" applyFill="1"/>
    <xf numFmtId="0" fontId="55" fillId="35" borderId="3" xfId="0" applyFont="1" applyFill="1" applyBorder="1"/>
    <xf numFmtId="0" fontId="49" fillId="35" borderId="0" xfId="0" applyFont="1" applyFill="1" applyBorder="1" applyAlignment="1">
      <alignment wrapText="1"/>
    </xf>
    <xf numFmtId="3" fontId="48" fillId="35" borderId="17" xfId="0" applyNumberFormat="1" applyFont="1" applyFill="1" applyBorder="1" applyAlignment="1">
      <alignment horizontal="left" vertical="center"/>
    </xf>
    <xf numFmtId="3" fontId="48" fillId="35" borderId="16" xfId="0" applyNumberFormat="1" applyFont="1" applyFill="1" applyBorder="1" applyAlignment="1">
      <alignment horizontal="left" vertical="center" wrapText="1"/>
    </xf>
    <xf numFmtId="0" fontId="8" fillId="3" borderId="3" xfId="0" quotePrefix="1" applyNumberFormat="1" applyFont="1" applyFill="1" applyBorder="1" applyAlignment="1" applyProtection="1">
      <alignment horizontal="center" vertical="center" wrapText="1"/>
    </xf>
    <xf numFmtId="0" fontId="30" fillId="0" borderId="3" xfId="0" applyNumberFormat="1" applyFont="1" applyFill="1" applyBorder="1" applyAlignment="1" applyProtection="1">
      <alignment horizontal="left" vertical="center" wrapText="1" indent="1"/>
    </xf>
    <xf numFmtId="164" fontId="29" fillId="0" borderId="3" xfId="0" applyNumberFormat="1" applyFont="1" applyFill="1" applyBorder="1" applyAlignment="1" applyProtection="1">
      <alignment horizontal="center"/>
    </xf>
    <xf numFmtId="164" fontId="29" fillId="0" borderId="3" xfId="0" applyNumberFormat="1" applyFont="1" applyFill="1" applyBorder="1" applyAlignment="1">
      <alignment horizontal="right"/>
    </xf>
    <xf numFmtId="2" fontId="51" fillId="0" borderId="3" xfId="0" applyNumberFormat="1" applyFont="1" applyFill="1" applyBorder="1" applyAlignment="1" applyProtection="1">
      <alignment vertical="center"/>
    </xf>
    <xf numFmtId="2" fontId="0" fillId="0" borderId="3" xfId="0" applyNumberFormat="1" applyFont="1" applyFill="1" applyBorder="1"/>
    <xf numFmtId="0" fontId="22" fillId="0" borderId="3" xfId="0" applyFont="1" applyFill="1" applyBorder="1"/>
    <xf numFmtId="49" fontId="6" fillId="0" borderId="3" xfId="0" applyNumberFormat="1" applyFont="1" applyFill="1" applyBorder="1" applyAlignment="1" applyProtection="1">
      <alignment horizontal="left" vertical="top" wrapText="1"/>
    </xf>
    <xf numFmtId="49" fontId="6" fillId="0" borderId="3" xfId="0" applyNumberFormat="1" applyFont="1" applyFill="1" applyBorder="1" applyAlignment="1" applyProtection="1">
      <alignment horizontal="left" vertical="center" wrapText="1"/>
    </xf>
    <xf numFmtId="0" fontId="8" fillId="0" borderId="3" xfId="0" applyFont="1" applyBorder="1"/>
    <xf numFmtId="49" fontId="8" fillId="0" borderId="3" xfId="0" applyNumberFormat="1" applyFont="1" applyFill="1" applyBorder="1" applyAlignment="1" applyProtection="1">
      <alignment horizontal="left" vertical="center" wrapText="1"/>
    </xf>
    <xf numFmtId="4" fontId="8" fillId="0" borderId="3" xfId="0" applyNumberFormat="1" applyFont="1" applyBorder="1"/>
    <xf numFmtId="4" fontId="64" fillId="0" borderId="3" xfId="0" applyNumberFormat="1" applyFont="1" applyBorder="1"/>
    <xf numFmtId="4" fontId="62" fillId="0" borderId="3" xfId="0" applyNumberFormat="1" applyFont="1" applyBorder="1"/>
    <xf numFmtId="0" fontId="62" fillId="0" borderId="0" xfId="0" applyFont="1"/>
    <xf numFmtId="4" fontId="6" fillId="0" borderId="3" xfId="0" applyNumberFormat="1" applyFont="1" applyBorder="1"/>
    <xf numFmtId="4" fontId="6" fillId="0" borderId="3" xfId="0" applyNumberFormat="1" applyFont="1" applyFill="1" applyBorder="1"/>
    <xf numFmtId="0" fontId="65" fillId="0" borderId="0" xfId="0" applyFont="1" applyAlignment="1">
      <alignment horizontal="right" vertical="center"/>
    </xf>
    <xf numFmtId="0" fontId="0" fillId="0" borderId="6" xfId="0" applyBorder="1" applyAlignment="1"/>
    <xf numFmtId="0" fontId="0" fillId="0" borderId="0" xfId="0" applyBorder="1" applyAlignment="1"/>
    <xf numFmtId="0" fontId="65" fillId="0" borderId="0" xfId="0" applyFont="1" applyAlignment="1">
      <alignment horizontal="right" vertical="center"/>
    </xf>
    <xf numFmtId="0" fontId="0" fillId="0" borderId="6" xfId="0" applyBorder="1" applyAlignment="1">
      <alignment horizontal="center"/>
    </xf>
    <xf numFmtId="0" fontId="8" fillId="3" borderId="1" xfId="0" applyNumberFormat="1" applyFont="1" applyFill="1" applyBorder="1" applyAlignment="1" applyProtection="1">
      <alignment horizontal="left" vertical="center" wrapText="1"/>
    </xf>
    <xf numFmtId="0" fontId="6" fillId="3" borderId="2" xfId="0" applyNumberFormat="1" applyFont="1" applyFill="1" applyBorder="1" applyAlignment="1" applyProtection="1">
      <alignment vertical="center" wrapText="1"/>
    </xf>
    <xf numFmtId="0" fontId="5" fillId="3" borderId="3" xfId="0" quotePrefix="1" applyFont="1" applyFill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2" xfId="0" quotePrefix="1" applyFont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0" fontId="8" fillId="0" borderId="2" xfId="0" applyNumberFormat="1" applyFont="1" applyFill="1" applyBorder="1" applyAlignment="1" applyProtection="1">
      <alignment horizontal="left" vertical="center" wrapText="1"/>
    </xf>
    <xf numFmtId="0" fontId="8" fillId="0" borderId="4" xfId="0" applyNumberFormat="1" applyFont="1" applyFill="1" applyBorder="1" applyAlignment="1" applyProtection="1">
      <alignment horizontal="left" vertical="center" wrapText="1"/>
    </xf>
    <xf numFmtId="0" fontId="8" fillId="0" borderId="18" xfId="0" applyNumberFormat="1" applyFont="1" applyFill="1" applyBorder="1" applyAlignment="1" applyProtection="1">
      <alignment horizontal="left" vertical="center" wrapText="1"/>
    </xf>
    <xf numFmtId="0" fontId="8" fillId="0" borderId="6" xfId="0" applyNumberFormat="1" applyFont="1" applyFill="1" applyBorder="1" applyAlignment="1" applyProtection="1">
      <alignment horizontal="left" vertical="center" wrapText="1"/>
    </xf>
    <xf numFmtId="0" fontId="8" fillId="0" borderId="19" xfId="0" applyNumberFormat="1" applyFont="1" applyFill="1" applyBorder="1" applyAlignment="1" applyProtection="1">
      <alignment horizontal="left" vertical="center" wrapText="1"/>
    </xf>
    <xf numFmtId="0" fontId="8" fillId="0" borderId="20" xfId="0" applyNumberFormat="1" applyFont="1" applyFill="1" applyBorder="1" applyAlignment="1" applyProtection="1">
      <alignment horizontal="left" vertical="center" wrapText="1"/>
    </xf>
    <xf numFmtId="0" fontId="8" fillId="0" borderId="5" xfId="0" applyNumberFormat="1" applyFont="1" applyFill="1" applyBorder="1" applyAlignment="1" applyProtection="1">
      <alignment horizontal="left" vertical="center" wrapText="1"/>
    </xf>
    <xf numFmtId="0" fontId="8" fillId="0" borderId="21" xfId="0" applyNumberFormat="1" applyFont="1" applyFill="1" applyBorder="1" applyAlignment="1" applyProtection="1">
      <alignment horizontal="left" vertical="center" wrapText="1"/>
    </xf>
    <xf numFmtId="0" fontId="5" fillId="0" borderId="18" xfId="0" quotePrefix="1" applyFont="1" applyFill="1" applyBorder="1" applyAlignment="1">
      <alignment horizontal="center"/>
    </xf>
    <xf numFmtId="0" fontId="5" fillId="0" borderId="6" xfId="0" quotePrefix="1" applyFont="1" applyFill="1" applyBorder="1" applyAlignment="1">
      <alignment horizontal="center"/>
    </xf>
    <xf numFmtId="0" fontId="5" fillId="0" borderId="19" xfId="0" quotePrefix="1" applyFont="1" applyFill="1" applyBorder="1" applyAlignment="1">
      <alignment horizontal="center"/>
    </xf>
    <xf numFmtId="0" fontId="5" fillId="0" borderId="20" xfId="0" quotePrefix="1" applyFont="1" applyFill="1" applyBorder="1" applyAlignment="1">
      <alignment horizontal="center"/>
    </xf>
    <xf numFmtId="0" fontId="5" fillId="0" borderId="5" xfId="0" quotePrefix="1" applyFont="1" applyFill="1" applyBorder="1" applyAlignment="1">
      <alignment horizontal="center"/>
    </xf>
    <xf numFmtId="0" fontId="5" fillId="0" borderId="21" xfId="0" quotePrefix="1" applyFont="1" applyFill="1" applyBorder="1" applyAlignment="1">
      <alignment horizontal="center"/>
    </xf>
    <xf numFmtId="0" fontId="5" fillId="3" borderId="1" xfId="0" quotePrefix="1" applyFont="1" applyFill="1" applyBorder="1" applyAlignment="1">
      <alignment horizontal="left" wrapText="1"/>
    </xf>
    <xf numFmtId="0" fontId="5" fillId="3" borderId="2" xfId="0" quotePrefix="1" applyFont="1" applyFill="1" applyBorder="1" applyAlignment="1">
      <alignment horizontal="left" wrapText="1"/>
    </xf>
    <xf numFmtId="0" fontId="5" fillId="3" borderId="4" xfId="0" quotePrefix="1" applyFont="1" applyFill="1" applyBorder="1" applyAlignment="1">
      <alignment horizontal="left" wrapText="1"/>
    </xf>
    <xf numFmtId="0" fontId="4" fillId="2" borderId="0" xfId="0" applyNumberFormat="1" applyFont="1" applyFill="1" applyBorder="1" applyAlignment="1" applyProtection="1">
      <alignment horizontal="center" vertical="center" wrapText="1"/>
    </xf>
    <xf numFmtId="0" fontId="2" fillId="2" borderId="6" xfId="0" applyNumberFormat="1" applyFont="1" applyFill="1" applyBorder="1" applyAlignment="1" applyProtection="1">
      <alignment horizontal="center" vertical="center" wrapText="1"/>
    </xf>
    <xf numFmtId="0" fontId="6" fillId="3" borderId="2" xfId="0" applyNumberFormat="1" applyFont="1" applyFill="1" applyBorder="1" applyAlignment="1" applyProtection="1">
      <alignment vertical="center"/>
    </xf>
    <xf numFmtId="0" fontId="8" fillId="2" borderId="5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vertical="center" wrapText="1"/>
    </xf>
    <xf numFmtId="0" fontId="6" fillId="0" borderId="2" xfId="0" applyNumberFormat="1" applyFont="1" applyFill="1" applyBorder="1" applyAlignment="1" applyProtection="1">
      <alignment vertical="center"/>
    </xf>
    <xf numFmtId="0" fontId="8" fillId="0" borderId="1" xfId="0" quotePrefix="1" applyFont="1" applyFill="1" applyBorder="1" applyAlignment="1">
      <alignment horizontal="left" vertical="center"/>
    </xf>
    <xf numFmtId="0" fontId="12" fillId="0" borderId="3" xfId="0" quotePrefix="1" applyFont="1" applyBorder="1" applyAlignment="1">
      <alignment horizontal="center" wrapText="1"/>
    </xf>
    <xf numFmtId="0" fontId="12" fillId="0" borderId="1" xfId="0" quotePrefix="1" applyFont="1" applyBorder="1" applyAlignment="1">
      <alignment horizontal="center" wrapText="1"/>
    </xf>
    <xf numFmtId="0" fontId="8" fillId="0" borderId="1" xfId="0" quotePrefix="1" applyFont="1" applyBorder="1" applyAlignment="1">
      <alignment horizontal="left" vertical="center"/>
    </xf>
    <xf numFmtId="0" fontId="8" fillId="3" borderId="1" xfId="0" quotePrefix="1" applyNumberFormat="1" applyFont="1" applyFill="1" applyBorder="1" applyAlignment="1" applyProtection="1">
      <alignment horizontal="left" vertical="center" wrapText="1"/>
    </xf>
    <xf numFmtId="0" fontId="8" fillId="0" borderId="1" xfId="0" quotePrefix="1" applyNumberFormat="1" applyFont="1" applyFill="1" applyBorder="1" applyAlignment="1" applyProtection="1">
      <alignment horizontal="left" vertical="center" wrapText="1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12" fillId="3" borderId="1" xfId="0" applyNumberFormat="1" applyFont="1" applyFill="1" applyBorder="1" applyAlignment="1" applyProtection="1">
      <alignment horizontal="center" vertical="center" wrapText="1"/>
    </xf>
    <xf numFmtId="0" fontId="12" fillId="3" borderId="2" xfId="0" applyNumberFormat="1" applyFont="1" applyFill="1" applyBorder="1" applyAlignment="1" applyProtection="1">
      <alignment horizontal="center" vertical="center" wrapText="1"/>
    </xf>
    <xf numFmtId="0" fontId="12" fillId="3" borderId="4" xfId="0" applyNumberFormat="1" applyFont="1" applyFill="1" applyBorder="1" applyAlignment="1" applyProtection="1">
      <alignment horizontal="center" vertical="center" wrapText="1"/>
    </xf>
    <xf numFmtId="0" fontId="5" fillId="3" borderId="1" xfId="0" applyNumberFormat="1" applyFont="1" applyFill="1" applyBorder="1" applyAlignment="1" applyProtection="1">
      <alignment horizontal="center" vertical="center" wrapText="1"/>
    </xf>
    <xf numFmtId="0" fontId="5" fillId="3" borderId="2" xfId="0" applyNumberFormat="1" applyFont="1" applyFill="1" applyBorder="1" applyAlignment="1" applyProtection="1">
      <alignment horizontal="center" vertical="center" wrapText="1"/>
    </xf>
    <xf numFmtId="0" fontId="5" fillId="3" borderId="4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right"/>
    </xf>
    <xf numFmtId="0" fontId="5" fillId="3" borderId="3" xfId="0" applyNumberFormat="1" applyFont="1" applyFill="1" applyBorder="1" applyAlignment="1" applyProtection="1">
      <alignment horizontal="center" vertical="center" wrapText="1"/>
    </xf>
    <xf numFmtId="0" fontId="12" fillId="3" borderId="3" xfId="0" applyNumberFormat="1" applyFont="1" applyFill="1" applyBorder="1" applyAlignment="1" applyProtection="1">
      <alignment horizontal="center" vertical="center" wrapText="1"/>
    </xf>
    <xf numFmtId="0" fontId="13" fillId="2" borderId="0" xfId="0" applyFont="1" applyFill="1" applyAlignment="1">
      <alignment horizontal="center"/>
    </xf>
  </cellXfs>
  <cellStyles count="50">
    <cellStyle name="20% - Isticanje1" xfId="27" builtinId="30" customBuiltin="1"/>
    <cellStyle name="20% - Isticanje2" xfId="31" builtinId="34" customBuiltin="1"/>
    <cellStyle name="20% - Isticanje3" xfId="35" builtinId="38" customBuiltin="1"/>
    <cellStyle name="20% - Isticanje4" xfId="39" builtinId="42" customBuiltin="1"/>
    <cellStyle name="20% - Isticanje5" xfId="43" builtinId="46" customBuiltin="1"/>
    <cellStyle name="20% - Isticanje6" xfId="47" builtinId="50" customBuiltin="1"/>
    <cellStyle name="40% - Isticanje1" xfId="28" builtinId="31" customBuiltin="1"/>
    <cellStyle name="40% - Isticanje2" xfId="32" builtinId="35" customBuiltin="1"/>
    <cellStyle name="40% - Isticanje3" xfId="36" builtinId="39" customBuiltin="1"/>
    <cellStyle name="40% - Isticanje4" xfId="40" builtinId="43" customBuiltin="1"/>
    <cellStyle name="40% - Isticanje5" xfId="44" builtinId="47" customBuiltin="1"/>
    <cellStyle name="40% - Isticanje6" xfId="48" builtinId="51" customBuiltin="1"/>
    <cellStyle name="60% - Isticanje1" xfId="29" builtinId="32" customBuiltin="1"/>
    <cellStyle name="60% - Isticanje2" xfId="33" builtinId="36" customBuiltin="1"/>
    <cellStyle name="60% - Isticanje3" xfId="37" builtinId="40" customBuiltin="1"/>
    <cellStyle name="60% - Isticanje4" xfId="41" builtinId="44" customBuiltin="1"/>
    <cellStyle name="60% - Isticanje5" xfId="45" builtinId="48" customBuiltin="1"/>
    <cellStyle name="60% - Isticanje6" xfId="49" builtinId="52" customBuiltin="1"/>
    <cellStyle name="Bilješka" xfId="23" builtinId="10" customBuiltin="1"/>
    <cellStyle name="Dobro" xfId="14" builtinId="26" customBuiltin="1"/>
    <cellStyle name="Hyperlink 2" xfId="3"/>
    <cellStyle name="Hyperlink 3" xfId="4"/>
    <cellStyle name="Isticanje1" xfId="26" builtinId="29" customBuiltin="1"/>
    <cellStyle name="Isticanje2" xfId="30" builtinId="33" customBuiltin="1"/>
    <cellStyle name="Isticanje3" xfId="34" builtinId="37" customBuiltin="1"/>
    <cellStyle name="Isticanje4" xfId="38" builtinId="41" customBuiltin="1"/>
    <cellStyle name="Isticanje5" xfId="42" builtinId="45" customBuiltin="1"/>
    <cellStyle name="Isticanje6" xfId="46" builtinId="49" customBuiltin="1"/>
    <cellStyle name="Izlaz" xfId="18" builtinId="21" customBuiltin="1"/>
    <cellStyle name="Izračun" xfId="19" builtinId="22" customBuiltin="1"/>
    <cellStyle name="Loše" xfId="15" builtinId="27" customBuiltin="1"/>
    <cellStyle name="Naslov" xfId="9" builtinId="15" customBuiltin="1"/>
    <cellStyle name="Naslov 1" xfId="10" builtinId="16" customBuiltin="1"/>
    <cellStyle name="Naslov 2" xfId="11" builtinId="17" customBuiltin="1"/>
    <cellStyle name="Naslov 3" xfId="12" builtinId="18" customBuiltin="1"/>
    <cellStyle name="Naslov 4" xfId="13" builtinId="19" customBuiltin="1"/>
    <cellStyle name="Neutralno" xfId="16" builtinId="28" customBuiltin="1"/>
    <cellStyle name="Normal 2" xfId="5"/>
    <cellStyle name="Normal 3" xfId="6"/>
    <cellStyle name="Normal_Sheet1" xfId="7"/>
    <cellStyle name="Normalno" xfId="0" builtinId="0"/>
    <cellStyle name="Normalno 2" xfId="1"/>
    <cellStyle name="Obično_GFI-POD ver. 1.0.5" xfId="8"/>
    <cellStyle name="Povezana ćelija" xfId="20" builtinId="24" customBuiltin="1"/>
    <cellStyle name="Provjera ćelije" xfId="21" builtinId="23" customBuiltin="1"/>
    <cellStyle name="Tekst objašnjenja" xfId="24" builtinId="53" customBuiltin="1"/>
    <cellStyle name="Tekst upozorenja" xfId="22" builtinId="11" customBuiltin="1"/>
    <cellStyle name="Ukupni zbroj" xfId="25" builtinId="25" customBuiltin="1"/>
    <cellStyle name="Unos" xfId="17" builtinId="20" customBuiltin="1"/>
    <cellStyle name="Zarez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35"/>
  <sheetViews>
    <sheetView topLeftCell="A7" zoomScaleNormal="100" workbookViewId="0">
      <selection activeCell="B1" sqref="B1:K36"/>
    </sheetView>
  </sheetViews>
  <sheetFormatPr defaultRowHeight="15" x14ac:dyDescent="0.25"/>
  <cols>
    <col min="6" max="6" width="25.28515625" customWidth="1"/>
    <col min="7" max="7" width="25.28515625" style="73" customWidth="1"/>
    <col min="8" max="9" width="25.28515625" customWidth="1"/>
    <col min="10" max="11" width="15.7109375" customWidth="1"/>
    <col min="12" max="12" width="25.28515625" customWidth="1"/>
  </cols>
  <sheetData>
    <row r="1" spans="2:12" ht="42" customHeight="1" x14ac:dyDescent="0.25">
      <c r="B1" s="267" t="s">
        <v>230</v>
      </c>
      <c r="C1" s="267"/>
      <c r="D1" s="267"/>
      <c r="E1" s="267"/>
      <c r="F1" s="267"/>
      <c r="G1" s="267"/>
      <c r="H1" s="267"/>
      <c r="I1" s="267"/>
      <c r="J1" s="267"/>
      <c r="K1" s="267"/>
      <c r="L1" s="17"/>
    </row>
    <row r="2" spans="2:12" ht="18" customHeight="1" x14ac:dyDescent="0.25">
      <c r="B2" s="279"/>
      <c r="C2" s="279"/>
      <c r="D2" s="279"/>
      <c r="E2" s="279"/>
      <c r="F2" s="279"/>
      <c r="G2" s="279"/>
      <c r="H2" s="279"/>
      <c r="I2" s="279"/>
      <c r="J2" s="279"/>
      <c r="K2" s="279"/>
      <c r="L2" s="2"/>
    </row>
    <row r="3" spans="2:12" ht="15.75" customHeight="1" x14ac:dyDescent="0.25">
      <c r="B3" s="267" t="s">
        <v>8</v>
      </c>
      <c r="C3" s="267"/>
      <c r="D3" s="267"/>
      <c r="E3" s="267"/>
      <c r="F3" s="267"/>
      <c r="G3" s="267"/>
      <c r="H3" s="267"/>
      <c r="I3" s="267"/>
      <c r="J3" s="267"/>
      <c r="K3" s="267"/>
      <c r="L3" s="16"/>
    </row>
    <row r="4" spans="2:12" ht="18" x14ac:dyDescent="0.25">
      <c r="B4" s="279"/>
      <c r="C4" s="279"/>
      <c r="D4" s="279"/>
      <c r="E4" s="279"/>
      <c r="F4" s="279"/>
      <c r="G4" s="279"/>
      <c r="H4" s="279"/>
      <c r="I4" s="279"/>
      <c r="J4" s="279"/>
      <c r="K4" s="279"/>
      <c r="L4" s="3"/>
    </row>
    <row r="5" spans="2:12" ht="18" customHeight="1" x14ac:dyDescent="0.25">
      <c r="B5" s="267" t="s">
        <v>36</v>
      </c>
      <c r="C5" s="267"/>
      <c r="D5" s="267"/>
      <c r="E5" s="267"/>
      <c r="F5" s="267"/>
      <c r="G5" s="267"/>
      <c r="H5" s="267"/>
      <c r="I5" s="267"/>
      <c r="J5" s="267"/>
      <c r="K5" s="267"/>
      <c r="L5" s="15"/>
    </row>
    <row r="6" spans="2:12" ht="18" customHeight="1" x14ac:dyDescent="0.25">
      <c r="B6" s="267"/>
      <c r="C6" s="267"/>
      <c r="D6" s="267"/>
      <c r="E6" s="267"/>
      <c r="F6" s="267"/>
      <c r="G6" s="267"/>
      <c r="H6" s="267"/>
      <c r="I6" s="267"/>
      <c r="J6" s="267"/>
      <c r="K6" s="267"/>
      <c r="L6" s="15"/>
    </row>
    <row r="7" spans="2:12" ht="18" customHeight="1" x14ac:dyDescent="0.25">
      <c r="B7" s="270" t="s">
        <v>219</v>
      </c>
      <c r="C7" s="270"/>
      <c r="D7" s="270"/>
      <c r="E7" s="270"/>
      <c r="F7" s="270"/>
      <c r="G7" s="270"/>
      <c r="H7" s="270"/>
      <c r="I7" s="270"/>
      <c r="J7" s="270"/>
      <c r="K7" s="270"/>
    </row>
    <row r="8" spans="2:12" ht="25.5" x14ac:dyDescent="0.25">
      <c r="B8" s="246" t="s">
        <v>4</v>
      </c>
      <c r="C8" s="246"/>
      <c r="D8" s="246"/>
      <c r="E8" s="246"/>
      <c r="F8" s="246"/>
      <c r="G8" s="183" t="s">
        <v>231</v>
      </c>
      <c r="H8" s="183" t="s">
        <v>243</v>
      </c>
      <c r="I8" s="183" t="s">
        <v>242</v>
      </c>
      <c r="J8" s="183" t="s">
        <v>16</v>
      </c>
      <c r="K8" s="183" t="s">
        <v>34</v>
      </c>
    </row>
    <row r="9" spans="2:12" x14ac:dyDescent="0.25">
      <c r="B9" s="274">
        <v>1</v>
      </c>
      <c r="C9" s="274"/>
      <c r="D9" s="274"/>
      <c r="E9" s="274"/>
      <c r="F9" s="275"/>
      <c r="G9" s="19">
        <v>4</v>
      </c>
      <c r="H9" s="19">
        <v>3</v>
      </c>
      <c r="I9" s="19">
        <v>4</v>
      </c>
      <c r="J9" s="19" t="s">
        <v>40</v>
      </c>
      <c r="K9" s="19" t="s">
        <v>41</v>
      </c>
    </row>
    <row r="10" spans="2:12" s="73" customFormat="1" ht="15" customHeight="1" x14ac:dyDescent="0.25">
      <c r="B10" s="244" t="s">
        <v>0</v>
      </c>
      <c r="C10" s="245"/>
      <c r="D10" s="245"/>
      <c r="E10" s="245"/>
      <c r="F10" s="269"/>
      <c r="G10" s="27">
        <f t="shared" ref="G10" si="0">SUM(G11+G12)</f>
        <v>7357656.6699999999</v>
      </c>
      <c r="H10" s="27">
        <f t="shared" ref="H10:I10" si="1">SUM(H11+H12)</f>
        <v>15864604</v>
      </c>
      <c r="I10" s="27">
        <f t="shared" si="1"/>
        <v>7759982.0599999996</v>
      </c>
      <c r="J10" s="151">
        <f t="shared" ref="J10:J16" si="2">I10/G10*100</f>
        <v>105.46811856063405</v>
      </c>
      <c r="K10" s="151">
        <f t="shared" ref="K10:K15" si="3">I10/H10*100</f>
        <v>48.913808753121096</v>
      </c>
    </row>
    <row r="11" spans="2:12" x14ac:dyDescent="0.25">
      <c r="B11" s="249" t="s">
        <v>18</v>
      </c>
      <c r="C11" s="271"/>
      <c r="D11" s="271"/>
      <c r="E11" s="271"/>
      <c r="F11" s="272"/>
      <c r="G11" s="28">
        <v>7353891.6699999999</v>
      </c>
      <c r="H11" s="30">
        <v>15864604</v>
      </c>
      <c r="I11" s="28">
        <v>7759982.0599999996</v>
      </c>
      <c r="J11" s="26">
        <f t="shared" si="2"/>
        <v>105.52211547603609</v>
      </c>
      <c r="K11" s="26">
        <f t="shared" si="3"/>
        <v>48.913808753121096</v>
      </c>
    </row>
    <row r="12" spans="2:12" x14ac:dyDescent="0.25">
      <c r="B12" s="273" t="s">
        <v>17</v>
      </c>
      <c r="C12" s="272"/>
      <c r="D12" s="272"/>
      <c r="E12" s="272"/>
      <c r="F12" s="272"/>
      <c r="G12" s="28">
        <v>3765</v>
      </c>
      <c r="H12" s="30">
        <v>0</v>
      </c>
      <c r="I12" s="28">
        <v>0</v>
      </c>
      <c r="J12" s="26">
        <f t="shared" si="2"/>
        <v>0</v>
      </c>
      <c r="K12" s="26">
        <v>0</v>
      </c>
    </row>
    <row r="13" spans="2:12" s="73" customFormat="1" x14ac:dyDescent="0.25">
      <c r="B13" s="13" t="s">
        <v>1</v>
      </c>
      <c r="C13" s="149"/>
      <c r="D13" s="149"/>
      <c r="E13" s="149"/>
      <c r="F13" s="149"/>
      <c r="G13" s="27">
        <f t="shared" ref="G13" si="4">SUM(G14+G15)</f>
        <v>6822732.54</v>
      </c>
      <c r="H13" s="27">
        <f t="shared" ref="H13:I13" si="5">SUM(H14+H15)</f>
        <v>15864604</v>
      </c>
      <c r="I13" s="27">
        <f t="shared" si="5"/>
        <v>7395290.4700000007</v>
      </c>
      <c r="J13" s="151">
        <f t="shared" si="2"/>
        <v>108.39191521349012</v>
      </c>
      <c r="K13" s="151">
        <f t="shared" si="3"/>
        <v>46.615033504775795</v>
      </c>
    </row>
    <row r="14" spans="2:12" x14ac:dyDescent="0.25">
      <c r="B14" s="278" t="s">
        <v>19</v>
      </c>
      <c r="C14" s="271"/>
      <c r="D14" s="271"/>
      <c r="E14" s="271"/>
      <c r="F14" s="271"/>
      <c r="G14" s="28">
        <v>6659448.29</v>
      </c>
      <c r="H14" s="30">
        <v>15350604</v>
      </c>
      <c r="I14" s="28">
        <v>7318446.6100000003</v>
      </c>
      <c r="J14" s="26">
        <f t="shared" si="2"/>
        <v>109.8956894220437</v>
      </c>
      <c r="K14" s="26">
        <f t="shared" si="3"/>
        <v>47.675300659179278</v>
      </c>
    </row>
    <row r="15" spans="2:12" ht="15.75" customHeight="1" x14ac:dyDescent="0.25">
      <c r="B15" s="276" t="s">
        <v>20</v>
      </c>
      <c r="C15" s="272"/>
      <c r="D15" s="272"/>
      <c r="E15" s="272"/>
      <c r="F15" s="272"/>
      <c r="G15" s="29">
        <v>163284.25</v>
      </c>
      <c r="H15" s="30">
        <v>514000</v>
      </c>
      <c r="I15" s="29">
        <v>76843.86</v>
      </c>
      <c r="J15" s="26">
        <f t="shared" si="2"/>
        <v>47.061403656506982</v>
      </c>
      <c r="K15" s="26">
        <f t="shared" si="3"/>
        <v>14.950167315175097</v>
      </c>
    </row>
    <row r="16" spans="2:12" x14ac:dyDescent="0.25">
      <c r="B16" s="277" t="s">
        <v>2</v>
      </c>
      <c r="C16" s="245"/>
      <c r="D16" s="245"/>
      <c r="E16" s="245"/>
      <c r="F16" s="245"/>
      <c r="G16" s="27">
        <f t="shared" ref="G16" si="6">SUM(G10-G13)</f>
        <v>534924.12999999989</v>
      </c>
      <c r="H16" s="27">
        <f t="shared" ref="H16:I16" si="7">SUM(H10-H13)</f>
        <v>0</v>
      </c>
      <c r="I16" s="27">
        <f t="shared" si="7"/>
        <v>364691.58999999892</v>
      </c>
      <c r="J16" s="151">
        <f t="shared" si="2"/>
        <v>68.176320630740477</v>
      </c>
      <c r="K16" s="26">
        <v>0</v>
      </c>
    </row>
    <row r="17" spans="1:48" ht="18" x14ac:dyDescent="0.25">
      <c r="B17" s="268"/>
      <c r="C17" s="268"/>
      <c r="D17" s="268"/>
      <c r="E17" s="268"/>
      <c r="F17" s="268"/>
      <c r="G17" s="268"/>
      <c r="H17" s="268"/>
      <c r="I17" s="268"/>
      <c r="J17" s="268"/>
      <c r="K17" s="268"/>
      <c r="L17" s="1"/>
    </row>
    <row r="18" spans="1:48" ht="18" customHeight="1" x14ac:dyDescent="0.25">
      <c r="B18" s="270" t="s">
        <v>220</v>
      </c>
      <c r="C18" s="270"/>
      <c r="D18" s="270"/>
      <c r="E18" s="270"/>
      <c r="F18" s="270"/>
      <c r="G18" s="270"/>
      <c r="H18" s="270"/>
      <c r="I18" s="270"/>
      <c r="J18" s="270"/>
      <c r="K18" s="270"/>
      <c r="L18" s="1"/>
    </row>
    <row r="19" spans="1:48" ht="25.5" x14ac:dyDescent="0.25">
      <c r="B19" s="246" t="s">
        <v>4</v>
      </c>
      <c r="C19" s="246"/>
      <c r="D19" s="246"/>
      <c r="E19" s="246"/>
      <c r="F19" s="246"/>
      <c r="G19" s="183" t="s">
        <v>231</v>
      </c>
      <c r="H19" s="183" t="s">
        <v>243</v>
      </c>
      <c r="I19" s="183" t="s">
        <v>242</v>
      </c>
      <c r="J19" s="150" t="s">
        <v>16</v>
      </c>
      <c r="K19" s="150" t="s">
        <v>34</v>
      </c>
    </row>
    <row r="20" spans="1:48" x14ac:dyDescent="0.25">
      <c r="B20" s="247">
        <v>1</v>
      </c>
      <c r="C20" s="248"/>
      <c r="D20" s="248"/>
      <c r="E20" s="248"/>
      <c r="F20" s="248"/>
      <c r="G20" s="19">
        <v>4</v>
      </c>
      <c r="H20" s="19">
        <v>3</v>
      </c>
      <c r="I20" s="19">
        <v>4</v>
      </c>
      <c r="J20" s="19" t="s">
        <v>40</v>
      </c>
      <c r="K20" s="19" t="s">
        <v>41</v>
      </c>
    </row>
    <row r="21" spans="1:48" ht="15.75" customHeight="1" x14ac:dyDescent="0.25">
      <c r="B21" s="249" t="s">
        <v>21</v>
      </c>
      <c r="C21" s="250"/>
      <c r="D21" s="250"/>
      <c r="E21" s="250"/>
      <c r="F21" s="251"/>
      <c r="G21" s="29">
        <v>0</v>
      </c>
      <c r="H21" s="29">
        <v>0</v>
      </c>
      <c r="I21" s="29">
        <v>0</v>
      </c>
      <c r="J21" s="29">
        <v>0</v>
      </c>
      <c r="K21" s="29">
        <v>0</v>
      </c>
    </row>
    <row r="22" spans="1:48" x14ac:dyDescent="0.25">
      <c r="B22" s="249" t="s">
        <v>22</v>
      </c>
      <c r="C22" s="271"/>
      <c r="D22" s="271"/>
      <c r="E22" s="271"/>
      <c r="F22" s="271"/>
      <c r="G22" s="29">
        <v>0</v>
      </c>
      <c r="H22" s="29">
        <v>0</v>
      </c>
      <c r="I22" s="29">
        <v>0</v>
      </c>
      <c r="J22" s="29">
        <f>-L16</f>
        <v>0</v>
      </c>
      <c r="K22" s="29">
        <v>0</v>
      </c>
    </row>
    <row r="23" spans="1:48" ht="15" customHeight="1" x14ac:dyDescent="0.25">
      <c r="B23" s="264" t="s">
        <v>35</v>
      </c>
      <c r="C23" s="265"/>
      <c r="D23" s="265"/>
      <c r="E23" s="265"/>
      <c r="F23" s="266"/>
      <c r="G23" s="27">
        <f t="shared" ref="G23:I23" si="8">SUM(G21+G22)</f>
        <v>0</v>
      </c>
      <c r="H23" s="27">
        <f>SUM(H21+H22)</f>
        <v>0</v>
      </c>
      <c r="I23" s="27">
        <f t="shared" si="8"/>
        <v>0</v>
      </c>
      <c r="J23" s="152">
        <v>0</v>
      </c>
      <c r="K23" s="152">
        <v>0</v>
      </c>
    </row>
    <row r="24" spans="1:48" s="73" customFormat="1" ht="15" customHeight="1" x14ac:dyDescent="0.25">
      <c r="B24" s="258" t="s">
        <v>221</v>
      </c>
      <c r="C24" s="259"/>
      <c r="D24" s="259"/>
      <c r="E24" s="259"/>
      <c r="F24" s="259"/>
      <c r="G24" s="259"/>
      <c r="H24" s="259"/>
      <c r="I24" s="259"/>
      <c r="J24" s="259"/>
      <c r="K24" s="260"/>
    </row>
    <row r="25" spans="1:48" s="73" customFormat="1" ht="15" customHeight="1" x14ac:dyDescent="0.25">
      <c r="B25" s="261"/>
      <c r="C25" s="262"/>
      <c r="D25" s="262"/>
      <c r="E25" s="262"/>
      <c r="F25" s="262"/>
      <c r="G25" s="262"/>
      <c r="H25" s="262"/>
      <c r="I25" s="262"/>
      <c r="J25" s="262"/>
      <c r="K25" s="263"/>
    </row>
    <row r="26" spans="1:48" s="73" customFormat="1" ht="29.25" customHeight="1" x14ac:dyDescent="0.25">
      <c r="B26" s="246" t="s">
        <v>4</v>
      </c>
      <c r="C26" s="246"/>
      <c r="D26" s="246"/>
      <c r="E26" s="246"/>
      <c r="F26" s="246"/>
      <c r="G26" s="183" t="s">
        <v>231</v>
      </c>
      <c r="H26" s="183" t="s">
        <v>243</v>
      </c>
      <c r="I26" s="183" t="s">
        <v>242</v>
      </c>
      <c r="J26" s="150" t="s">
        <v>16</v>
      </c>
      <c r="K26" s="150" t="s">
        <v>34</v>
      </c>
    </row>
    <row r="27" spans="1:48" s="21" customFormat="1" ht="15" customHeight="1" x14ac:dyDescent="0.25">
      <c r="A27"/>
      <c r="B27" s="249" t="s">
        <v>225</v>
      </c>
      <c r="C27" s="250"/>
      <c r="D27" s="250"/>
      <c r="E27" s="250"/>
      <c r="F27" s="251"/>
      <c r="G27" s="29">
        <v>13403.71</v>
      </c>
      <c r="H27" s="29">
        <v>0</v>
      </c>
      <c r="I27" s="29">
        <v>369756.15999999997</v>
      </c>
      <c r="J27" s="29">
        <f>I27/G27*100</f>
        <v>2758.6105637916667</v>
      </c>
      <c r="K27" s="29">
        <v>0</v>
      </c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</row>
    <row r="28" spans="1:48" s="21" customFormat="1" ht="27.75" customHeight="1" x14ac:dyDescent="0.25">
      <c r="A28" s="73"/>
      <c r="B28" s="252" t="s">
        <v>222</v>
      </c>
      <c r="C28" s="253"/>
      <c r="D28" s="253"/>
      <c r="E28" s="253"/>
      <c r="F28" s="254"/>
      <c r="G28" s="29">
        <v>0</v>
      </c>
      <c r="H28" s="29">
        <v>0</v>
      </c>
      <c r="I28" s="29">
        <v>0</v>
      </c>
      <c r="J28" s="29"/>
      <c r="K28" s="29">
        <v>0</v>
      </c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</row>
    <row r="29" spans="1:48" s="21" customFormat="1" ht="31.5" customHeight="1" x14ac:dyDescent="0.25">
      <c r="A29" s="73"/>
      <c r="B29" s="255" t="s">
        <v>223</v>
      </c>
      <c r="C29" s="256"/>
      <c r="D29" s="256"/>
      <c r="E29" s="256"/>
      <c r="F29" s="257"/>
      <c r="G29" s="29">
        <v>0</v>
      </c>
      <c r="H29" s="29">
        <v>0</v>
      </c>
      <c r="I29" s="29">
        <v>0</v>
      </c>
      <c r="J29" s="29"/>
      <c r="K29" s="29">
        <v>0</v>
      </c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</row>
    <row r="30" spans="1:48" s="21" customFormat="1" ht="15" customHeight="1" x14ac:dyDescent="0.25">
      <c r="A30" s="73"/>
      <c r="B30" s="249" t="s">
        <v>224</v>
      </c>
      <c r="C30" s="250"/>
      <c r="D30" s="250"/>
      <c r="E30" s="250"/>
      <c r="F30" s="251"/>
      <c r="G30" s="29">
        <v>0</v>
      </c>
      <c r="H30" s="29">
        <v>0</v>
      </c>
      <c r="I30" s="29">
        <v>0</v>
      </c>
      <c r="J30" s="29"/>
      <c r="K30" s="29">
        <v>0</v>
      </c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</row>
    <row r="31" spans="1:48" s="21" customFormat="1" ht="15.75" customHeight="1" x14ac:dyDescent="0.25">
      <c r="A31"/>
      <c r="B31" s="244" t="s">
        <v>202</v>
      </c>
      <c r="C31" s="245"/>
      <c r="D31" s="245"/>
      <c r="E31" s="245"/>
      <c r="F31" s="245"/>
      <c r="G31" s="153">
        <f t="shared" ref="G31" si="9">SUM(G27,G16)</f>
        <v>548327.83999999985</v>
      </c>
      <c r="H31" s="153">
        <f t="shared" ref="H31:I31" si="10">SUM(H27,H16)</f>
        <v>0</v>
      </c>
      <c r="I31" s="153">
        <f t="shared" si="10"/>
        <v>734447.74999999884</v>
      </c>
      <c r="J31" s="29">
        <f>I31/G31*100</f>
        <v>133.94318078031549</v>
      </c>
      <c r="K31" s="29">
        <v>0</v>
      </c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</row>
    <row r="34" spans="2:10" ht="15.75" x14ac:dyDescent="0.25">
      <c r="B34" s="243" t="s">
        <v>264</v>
      </c>
      <c r="C34" s="243"/>
      <c r="D34" s="243"/>
      <c r="G34" s="242" t="s">
        <v>262</v>
      </c>
      <c r="H34" s="242"/>
      <c r="I34" s="242"/>
      <c r="J34" s="242"/>
    </row>
    <row r="35" spans="2:10" ht="15.75" x14ac:dyDescent="0.25">
      <c r="G35"/>
      <c r="J35" s="239" t="s">
        <v>263</v>
      </c>
    </row>
  </sheetData>
  <mergeCells count="31">
    <mergeCell ref="B1:K1"/>
    <mergeCell ref="B22:F22"/>
    <mergeCell ref="B11:F11"/>
    <mergeCell ref="B12:F12"/>
    <mergeCell ref="B8:F8"/>
    <mergeCell ref="B9:F9"/>
    <mergeCell ref="B15:F15"/>
    <mergeCell ref="B16:F16"/>
    <mergeCell ref="B14:F14"/>
    <mergeCell ref="B18:K18"/>
    <mergeCell ref="B2:K2"/>
    <mergeCell ref="B4:K4"/>
    <mergeCell ref="B6:K6"/>
    <mergeCell ref="B17:K17"/>
    <mergeCell ref="B5:K5"/>
    <mergeCell ref="B3:K3"/>
    <mergeCell ref="B10:F10"/>
    <mergeCell ref="B7:K7"/>
    <mergeCell ref="G34:J34"/>
    <mergeCell ref="B34:D34"/>
    <mergeCell ref="B31:F31"/>
    <mergeCell ref="B19:F19"/>
    <mergeCell ref="B20:F20"/>
    <mergeCell ref="B21:F21"/>
    <mergeCell ref="B28:F28"/>
    <mergeCell ref="B30:F30"/>
    <mergeCell ref="B29:F29"/>
    <mergeCell ref="B24:K25"/>
    <mergeCell ref="B26:F26"/>
    <mergeCell ref="B23:F23"/>
    <mergeCell ref="B27:F27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39"/>
  <sheetViews>
    <sheetView zoomScale="115" zoomScaleNormal="115" workbookViewId="0">
      <selection activeCell="B3" sqref="B3:K141"/>
    </sheetView>
  </sheetViews>
  <sheetFormatPr defaultRowHeight="15" x14ac:dyDescent="0.25"/>
  <cols>
    <col min="2" max="2" width="11" customWidth="1"/>
    <col min="3" max="3" width="9" customWidth="1"/>
    <col min="4" max="4" width="8.7109375" customWidth="1"/>
    <col min="5" max="5" width="8.42578125" customWidth="1"/>
    <col min="6" max="6" width="54.140625" customWidth="1"/>
    <col min="7" max="7" width="25.28515625" style="62" customWidth="1"/>
    <col min="8" max="8" width="25.28515625" style="172" customWidth="1"/>
    <col min="9" max="9" width="25.28515625" style="62" customWidth="1"/>
    <col min="10" max="11" width="15.7109375" customWidth="1"/>
  </cols>
  <sheetData>
    <row r="1" spans="2:11" ht="18" x14ac:dyDescent="0.25">
      <c r="B1" s="279"/>
      <c r="C1" s="279"/>
      <c r="D1" s="279"/>
      <c r="E1" s="279"/>
      <c r="F1" s="279"/>
      <c r="G1" s="279"/>
      <c r="H1" s="279"/>
      <c r="I1" s="279"/>
      <c r="J1" s="279"/>
      <c r="K1" s="279"/>
    </row>
    <row r="2" spans="2:11" ht="15.75" customHeight="1" x14ac:dyDescent="0.25">
      <c r="B2" s="267" t="s">
        <v>8</v>
      </c>
      <c r="C2" s="267"/>
      <c r="D2" s="267"/>
      <c r="E2" s="267"/>
      <c r="F2" s="267"/>
      <c r="G2" s="267"/>
      <c r="H2" s="267"/>
      <c r="I2" s="267"/>
      <c r="J2" s="267"/>
      <c r="K2" s="267"/>
    </row>
    <row r="3" spans="2:11" ht="18" x14ac:dyDescent="0.25">
      <c r="B3" s="279"/>
      <c r="C3" s="279"/>
      <c r="D3" s="279"/>
      <c r="E3" s="279"/>
      <c r="F3" s="279"/>
      <c r="G3" s="279"/>
      <c r="H3" s="279"/>
      <c r="I3" s="279"/>
      <c r="J3" s="279"/>
      <c r="K3" s="279"/>
    </row>
    <row r="4" spans="2:11" ht="15.75" customHeight="1" x14ac:dyDescent="0.25">
      <c r="B4" s="267" t="s">
        <v>38</v>
      </c>
      <c r="C4" s="267"/>
      <c r="D4" s="267"/>
      <c r="E4" s="267"/>
      <c r="F4" s="267"/>
      <c r="G4" s="267"/>
      <c r="H4" s="267"/>
      <c r="I4" s="267"/>
      <c r="J4" s="267"/>
      <c r="K4" s="267"/>
    </row>
    <row r="5" spans="2:11" ht="18" x14ac:dyDescent="0.25">
      <c r="B5" s="279"/>
      <c r="C5" s="279"/>
      <c r="D5" s="279"/>
      <c r="E5" s="279"/>
      <c r="F5" s="279"/>
      <c r="G5" s="279"/>
      <c r="H5" s="279"/>
      <c r="I5" s="279"/>
      <c r="J5" s="279"/>
      <c r="K5" s="279"/>
    </row>
    <row r="6" spans="2:11" ht="15.75" customHeight="1" x14ac:dyDescent="0.25">
      <c r="B6" s="267" t="s">
        <v>158</v>
      </c>
      <c r="C6" s="267"/>
      <c r="D6" s="267"/>
      <c r="E6" s="267"/>
      <c r="F6" s="267"/>
      <c r="G6" s="267"/>
      <c r="H6" s="267"/>
      <c r="I6" s="267"/>
      <c r="J6" s="267"/>
      <c r="K6" s="267"/>
    </row>
    <row r="7" spans="2:11" ht="18" x14ac:dyDescent="0.25">
      <c r="B7" s="286"/>
      <c r="C7" s="286"/>
      <c r="D7" s="286"/>
      <c r="E7" s="286"/>
      <c r="F7" s="286"/>
      <c r="G7" s="286"/>
      <c r="H7" s="286"/>
      <c r="I7" s="286"/>
      <c r="J7" s="286"/>
      <c r="K7" s="286"/>
    </row>
    <row r="8" spans="2:11" ht="45" customHeight="1" x14ac:dyDescent="0.25">
      <c r="B8" s="283" t="s">
        <v>4</v>
      </c>
      <c r="C8" s="284"/>
      <c r="D8" s="284"/>
      <c r="E8" s="284"/>
      <c r="F8" s="285"/>
      <c r="G8" s="183" t="s">
        <v>231</v>
      </c>
      <c r="H8" s="222" t="s">
        <v>243</v>
      </c>
      <c r="I8" s="183" t="s">
        <v>242</v>
      </c>
      <c r="J8" s="20" t="s">
        <v>16</v>
      </c>
      <c r="K8" s="20" t="s">
        <v>34</v>
      </c>
    </row>
    <row r="9" spans="2:11" x14ac:dyDescent="0.25">
      <c r="B9" s="280">
        <v>1</v>
      </c>
      <c r="C9" s="281"/>
      <c r="D9" s="281"/>
      <c r="E9" s="281"/>
      <c r="F9" s="282"/>
      <c r="G9" s="187">
        <v>4</v>
      </c>
      <c r="H9" s="185">
        <v>3</v>
      </c>
      <c r="I9" s="20">
        <v>4</v>
      </c>
      <c r="J9" s="22" t="s">
        <v>40</v>
      </c>
      <c r="K9" s="22" t="s">
        <v>41</v>
      </c>
    </row>
    <row r="10" spans="2:11" x14ac:dyDescent="0.25">
      <c r="B10" s="4"/>
      <c r="C10" s="4"/>
      <c r="D10" s="4"/>
      <c r="E10" s="4"/>
      <c r="F10" s="4" t="s">
        <v>33</v>
      </c>
      <c r="G10" s="35">
        <f>SUM(G11,G43)</f>
        <v>7357656.6700000009</v>
      </c>
      <c r="H10" s="184">
        <f>SUM(H11,H43)</f>
        <v>15864604</v>
      </c>
      <c r="I10" s="35">
        <f>SUM(I11,I43)</f>
        <v>7759982.0599999996</v>
      </c>
      <c r="J10" s="36">
        <f>I10/G10*100</f>
        <v>105.46811856063405</v>
      </c>
      <c r="K10" s="36">
        <f>I10/H10*100</f>
        <v>48.913808753121096</v>
      </c>
    </row>
    <row r="11" spans="2:11" x14ac:dyDescent="0.25">
      <c r="B11" s="4">
        <v>6</v>
      </c>
      <c r="C11" s="4"/>
      <c r="D11" s="4"/>
      <c r="E11" s="4"/>
      <c r="F11" s="4" t="s">
        <v>3</v>
      </c>
      <c r="G11" s="32">
        <f>SUM(G12,G21,G26,G29,G36,G41)</f>
        <v>7353891.6700000009</v>
      </c>
      <c r="H11" s="32">
        <f>SUM(H12,H21,H26,H29,H36,H41)</f>
        <v>15864604</v>
      </c>
      <c r="I11" s="32">
        <f>SUM(I12,I21,I26,I29,I36,I41)</f>
        <v>7759982.0599999996</v>
      </c>
      <c r="J11" s="36">
        <f t="shared" ref="J11:J50" si="0">I11/G11*100</f>
        <v>105.52211547603609</v>
      </c>
      <c r="K11" s="36">
        <f t="shared" ref="K11:K41" si="1">I11/H11*100</f>
        <v>48.913808753121096</v>
      </c>
    </row>
    <row r="12" spans="2:11" ht="25.5" x14ac:dyDescent="0.25">
      <c r="B12" s="4"/>
      <c r="C12" s="4">
        <v>63</v>
      </c>
      <c r="D12" s="4"/>
      <c r="E12" s="4"/>
      <c r="F12" s="4" t="s">
        <v>9</v>
      </c>
      <c r="G12" s="35">
        <f t="shared" ref="G12:I12" si="2">SUM(G13,G15,G18)</f>
        <v>178508.08000000002</v>
      </c>
      <c r="H12" s="35">
        <f t="shared" ref="H12" si="3">SUM(H13,H15,H18)</f>
        <v>572894</v>
      </c>
      <c r="I12" s="35">
        <f t="shared" si="2"/>
        <v>135115.97</v>
      </c>
      <c r="J12" s="36">
        <f t="shared" si="0"/>
        <v>75.691795015665392</v>
      </c>
      <c r="K12" s="36">
        <f t="shared" si="1"/>
        <v>23.584811500905928</v>
      </c>
    </row>
    <row r="13" spans="2:11" x14ac:dyDescent="0.25">
      <c r="B13" s="5"/>
      <c r="C13" s="12"/>
      <c r="D13" s="12">
        <v>634</v>
      </c>
      <c r="E13" s="12"/>
      <c r="F13" s="12" t="s">
        <v>42</v>
      </c>
      <c r="G13" s="35">
        <f t="shared" ref="G13:I13" si="4">SUM(G14)</f>
        <v>0</v>
      </c>
      <c r="H13" s="35">
        <f t="shared" si="4"/>
        <v>124000</v>
      </c>
      <c r="I13" s="35">
        <f t="shared" si="4"/>
        <v>54754.19</v>
      </c>
      <c r="J13" s="36"/>
      <c r="K13" s="36"/>
    </row>
    <row r="14" spans="2:11" x14ac:dyDescent="0.25">
      <c r="B14" s="5"/>
      <c r="C14" s="12"/>
      <c r="D14" s="12"/>
      <c r="E14" s="5">
        <v>6341</v>
      </c>
      <c r="F14" s="5" t="s">
        <v>43</v>
      </c>
      <c r="G14" s="61">
        <v>0</v>
      </c>
      <c r="H14" s="61">
        <v>124000</v>
      </c>
      <c r="I14" s="61">
        <v>54754.19</v>
      </c>
      <c r="J14" s="80"/>
      <c r="K14" s="36"/>
    </row>
    <row r="15" spans="2:11" ht="25.5" x14ac:dyDescent="0.25">
      <c r="B15" s="5"/>
      <c r="C15" s="12"/>
      <c r="D15" s="12">
        <v>636</v>
      </c>
      <c r="E15" s="5"/>
      <c r="F15" s="34" t="s">
        <v>45</v>
      </c>
      <c r="G15" s="35">
        <f>SUM(G16:G17)</f>
        <v>95097.98000000001</v>
      </c>
      <c r="H15" s="35">
        <f>SUM(H16:H17)</f>
        <v>22000</v>
      </c>
      <c r="I15" s="35">
        <f>SUM(I16:I17)</f>
        <v>0</v>
      </c>
      <c r="J15" s="36">
        <f t="shared" si="0"/>
        <v>0</v>
      </c>
      <c r="K15" s="36"/>
    </row>
    <row r="16" spans="2:11" ht="25.5" x14ac:dyDescent="0.25">
      <c r="B16" s="5"/>
      <c r="C16" s="12"/>
      <c r="D16" s="12"/>
      <c r="E16" s="5">
        <v>6361</v>
      </c>
      <c r="F16" s="14" t="s">
        <v>44</v>
      </c>
      <c r="G16" s="61">
        <v>35385.68</v>
      </c>
      <c r="H16" s="61">
        <v>22000</v>
      </c>
      <c r="I16" s="61">
        <v>0</v>
      </c>
      <c r="J16" s="80"/>
      <c r="K16" s="36"/>
    </row>
    <row r="17" spans="2:11" ht="25.5" x14ac:dyDescent="0.25">
      <c r="B17" s="5"/>
      <c r="C17" s="12"/>
      <c r="D17" s="12"/>
      <c r="E17" s="5">
        <v>6362</v>
      </c>
      <c r="F17" s="14" t="s">
        <v>46</v>
      </c>
      <c r="G17" s="61">
        <v>59712.3</v>
      </c>
      <c r="H17" s="61">
        <v>0</v>
      </c>
      <c r="I17" s="61">
        <v>0</v>
      </c>
      <c r="J17" s="80">
        <f t="shared" si="0"/>
        <v>0</v>
      </c>
      <c r="K17" s="36"/>
    </row>
    <row r="18" spans="2:11" x14ac:dyDescent="0.25">
      <c r="B18" s="5"/>
      <c r="C18" s="12"/>
      <c r="D18" s="12">
        <v>638</v>
      </c>
      <c r="E18" s="5"/>
      <c r="F18" s="34" t="s">
        <v>47</v>
      </c>
      <c r="G18" s="35">
        <f t="shared" ref="G18:I18" si="5">SUM(G19)</f>
        <v>83410.100000000006</v>
      </c>
      <c r="H18" s="35">
        <f>SUM(H19+H20)</f>
        <v>426894</v>
      </c>
      <c r="I18" s="35">
        <f t="shared" si="5"/>
        <v>80361.78</v>
      </c>
      <c r="J18" s="36"/>
      <c r="K18" s="36"/>
    </row>
    <row r="19" spans="2:11" x14ac:dyDescent="0.25">
      <c r="B19" s="5"/>
      <c r="C19" s="12"/>
      <c r="D19" s="12"/>
      <c r="E19" s="5">
        <v>6381</v>
      </c>
      <c r="F19" s="14" t="s">
        <v>48</v>
      </c>
      <c r="G19" s="61">
        <v>83410.100000000006</v>
      </c>
      <c r="H19" s="61">
        <v>319464.96000000002</v>
      </c>
      <c r="I19" s="61">
        <v>80361.78</v>
      </c>
      <c r="J19" s="80"/>
      <c r="K19" s="36"/>
    </row>
    <row r="20" spans="2:11" s="79" customFormat="1" ht="25.5" x14ac:dyDescent="0.25">
      <c r="B20" s="195"/>
      <c r="C20" s="196"/>
      <c r="D20" s="196"/>
      <c r="E20" s="195">
        <v>6382</v>
      </c>
      <c r="F20" s="197" t="s">
        <v>244</v>
      </c>
      <c r="G20" s="190"/>
      <c r="H20" s="190">
        <v>107429.04</v>
      </c>
      <c r="I20" s="190">
        <v>0</v>
      </c>
      <c r="J20" s="198"/>
      <c r="K20" s="175"/>
    </row>
    <row r="21" spans="2:11" x14ac:dyDescent="0.25">
      <c r="B21" s="5"/>
      <c r="C21" s="12">
        <v>64</v>
      </c>
      <c r="D21" s="12"/>
      <c r="E21" s="5"/>
      <c r="F21" s="4" t="s">
        <v>49</v>
      </c>
      <c r="G21" s="35">
        <f t="shared" ref="G21:I21" si="6">SUM(G22)</f>
        <v>52559.96</v>
      </c>
      <c r="H21" s="35">
        <f t="shared" si="6"/>
        <v>57885</v>
      </c>
      <c r="I21" s="35">
        <f t="shared" si="6"/>
        <v>44833.58</v>
      </c>
      <c r="J21" s="36">
        <f t="shared" si="0"/>
        <v>85.299874657438863</v>
      </c>
      <c r="K21" s="36">
        <f t="shared" si="1"/>
        <v>77.452846160490623</v>
      </c>
    </row>
    <row r="22" spans="2:11" x14ac:dyDescent="0.25">
      <c r="B22" s="5"/>
      <c r="C22" s="12"/>
      <c r="D22" s="12">
        <v>641</v>
      </c>
      <c r="E22" s="5"/>
      <c r="F22" s="4" t="s">
        <v>50</v>
      </c>
      <c r="G22" s="35">
        <f t="shared" ref="G22:I22" si="7">SUM(G23:G25)</f>
        <v>52559.96</v>
      </c>
      <c r="H22" s="35">
        <f t="shared" ref="H22" si="8">SUM(H23:H25)</f>
        <v>57885</v>
      </c>
      <c r="I22" s="35">
        <f t="shared" si="7"/>
        <v>44833.58</v>
      </c>
      <c r="J22" s="36">
        <f t="shared" si="0"/>
        <v>85.299874657438863</v>
      </c>
      <c r="K22" s="36"/>
    </row>
    <row r="23" spans="2:11" x14ac:dyDescent="0.25">
      <c r="B23" s="5"/>
      <c r="C23" s="12"/>
      <c r="D23" s="12"/>
      <c r="E23" s="5">
        <v>6413</v>
      </c>
      <c r="F23" s="9" t="s">
        <v>51</v>
      </c>
      <c r="G23" s="61">
        <v>0</v>
      </c>
      <c r="H23" s="61">
        <v>0</v>
      </c>
      <c r="I23" s="61">
        <v>0</v>
      </c>
      <c r="J23" s="80"/>
      <c r="K23" s="36"/>
    </row>
    <row r="24" spans="2:11" x14ac:dyDescent="0.25">
      <c r="B24" s="5"/>
      <c r="C24" s="12"/>
      <c r="D24" s="12"/>
      <c r="E24" s="5">
        <v>6414</v>
      </c>
      <c r="F24" s="9" t="s">
        <v>52</v>
      </c>
      <c r="G24" s="61">
        <v>6674.96</v>
      </c>
      <c r="H24" s="61">
        <v>12000</v>
      </c>
      <c r="I24" s="61">
        <v>3209.33</v>
      </c>
      <c r="J24" s="80">
        <f t="shared" si="0"/>
        <v>48.080138307944914</v>
      </c>
      <c r="K24" s="36"/>
    </row>
    <row r="25" spans="2:11" x14ac:dyDescent="0.25">
      <c r="B25" s="5"/>
      <c r="C25" s="12"/>
      <c r="D25" s="12"/>
      <c r="E25" s="5">
        <v>6416</v>
      </c>
      <c r="F25" s="9" t="s">
        <v>53</v>
      </c>
      <c r="G25" s="61">
        <v>45885</v>
      </c>
      <c r="H25" s="61">
        <v>45885</v>
      </c>
      <c r="I25" s="61">
        <v>41624.25</v>
      </c>
      <c r="J25" s="80">
        <f t="shared" si="0"/>
        <v>90.714285714285708</v>
      </c>
      <c r="K25" s="36"/>
    </row>
    <row r="26" spans="2:11" ht="25.5" x14ac:dyDescent="0.25">
      <c r="B26" s="5"/>
      <c r="C26" s="12">
        <v>65</v>
      </c>
      <c r="D26" s="12"/>
      <c r="E26" s="5"/>
      <c r="F26" s="4" t="s">
        <v>54</v>
      </c>
      <c r="G26" s="35">
        <f t="shared" ref="G26:I26" si="9">SUM(G27)</f>
        <v>424275.56</v>
      </c>
      <c r="H26" s="35">
        <f t="shared" si="9"/>
        <v>973000</v>
      </c>
      <c r="I26" s="35">
        <f t="shared" si="9"/>
        <v>432829.77</v>
      </c>
      <c r="J26" s="36">
        <f t="shared" si="0"/>
        <v>102.01619202388184</v>
      </c>
      <c r="K26" s="36">
        <f t="shared" si="1"/>
        <v>44.484046248715316</v>
      </c>
    </row>
    <row r="27" spans="2:11" x14ac:dyDescent="0.25">
      <c r="B27" s="5"/>
      <c r="C27" s="12"/>
      <c r="D27" s="12">
        <v>652</v>
      </c>
      <c r="E27" s="5"/>
      <c r="F27" s="4" t="s">
        <v>55</v>
      </c>
      <c r="G27" s="35">
        <f t="shared" ref="G27:I27" si="10">SUM(G28)</f>
        <v>424275.56</v>
      </c>
      <c r="H27" s="35">
        <f t="shared" si="10"/>
        <v>973000</v>
      </c>
      <c r="I27" s="35">
        <f t="shared" si="10"/>
        <v>432829.77</v>
      </c>
      <c r="J27" s="36">
        <f t="shared" si="0"/>
        <v>102.01619202388184</v>
      </c>
      <c r="K27" s="36"/>
    </row>
    <row r="28" spans="2:11" x14ac:dyDescent="0.25">
      <c r="B28" s="5"/>
      <c r="C28" s="12"/>
      <c r="D28" s="12"/>
      <c r="E28" s="5">
        <v>6526</v>
      </c>
      <c r="F28" s="9" t="s">
        <v>56</v>
      </c>
      <c r="G28" s="61">
        <v>424275.56</v>
      </c>
      <c r="H28" s="61">
        <v>973000</v>
      </c>
      <c r="I28" s="61">
        <v>432829.77</v>
      </c>
      <c r="J28" s="80">
        <f t="shared" si="0"/>
        <v>102.01619202388184</v>
      </c>
      <c r="K28" s="36"/>
    </row>
    <row r="29" spans="2:11" ht="38.25" x14ac:dyDescent="0.25">
      <c r="B29" s="5"/>
      <c r="C29" s="12">
        <v>66</v>
      </c>
      <c r="D29" s="12"/>
      <c r="E29" s="5"/>
      <c r="F29" s="4" t="s">
        <v>57</v>
      </c>
      <c r="G29" s="35">
        <f t="shared" ref="G29:I29" si="11">SUM(G30,G33)</f>
        <v>1140729.31</v>
      </c>
      <c r="H29" s="35">
        <f t="shared" ref="H29" si="12">SUM(H30,H33)</f>
        <v>2266000</v>
      </c>
      <c r="I29" s="35">
        <f t="shared" si="11"/>
        <v>1282538.6199999999</v>
      </c>
      <c r="J29" s="36">
        <f t="shared" si="0"/>
        <v>112.43146018576482</v>
      </c>
      <c r="K29" s="36">
        <f t="shared" si="1"/>
        <v>56.599233009708726</v>
      </c>
    </row>
    <row r="30" spans="2:11" x14ac:dyDescent="0.25">
      <c r="B30" s="5"/>
      <c r="C30" s="12"/>
      <c r="D30" s="12">
        <v>661</v>
      </c>
      <c r="E30" s="5"/>
      <c r="F30" s="4" t="s">
        <v>23</v>
      </c>
      <c r="G30" s="35">
        <f>SUM(G31:G32)</f>
        <v>1135729.31</v>
      </c>
      <c r="H30" s="35">
        <f>SUM(H31:H32)</f>
        <v>2266000</v>
      </c>
      <c r="I30" s="35">
        <f>SUM(I31:I32)</f>
        <v>1282538.6199999999</v>
      </c>
      <c r="J30" s="36">
        <f t="shared" si="0"/>
        <v>112.92643490903653</v>
      </c>
      <c r="K30" s="36"/>
    </row>
    <row r="31" spans="2:11" x14ac:dyDescent="0.25">
      <c r="B31" s="5"/>
      <c r="C31" s="12"/>
      <c r="D31" s="12"/>
      <c r="E31" s="5">
        <v>6614</v>
      </c>
      <c r="F31" s="9" t="s">
        <v>58</v>
      </c>
      <c r="G31" s="61">
        <v>772699.17</v>
      </c>
      <c r="H31" s="61">
        <v>1550000</v>
      </c>
      <c r="I31" s="61">
        <v>900416.44</v>
      </c>
      <c r="J31" s="80">
        <f t="shared" si="0"/>
        <v>116.52871841443803</v>
      </c>
      <c r="K31" s="36"/>
    </row>
    <row r="32" spans="2:11" x14ac:dyDescent="0.25">
      <c r="B32" s="5"/>
      <c r="C32" s="12"/>
      <c r="D32" s="12"/>
      <c r="E32" s="5">
        <v>6615</v>
      </c>
      <c r="F32" s="9" t="s">
        <v>59</v>
      </c>
      <c r="G32" s="61">
        <v>363030.14</v>
      </c>
      <c r="H32" s="61">
        <v>716000</v>
      </c>
      <c r="I32" s="61">
        <v>382122.18</v>
      </c>
      <c r="J32" s="80">
        <f t="shared" si="0"/>
        <v>105.25907848863459</v>
      </c>
      <c r="K32" s="36"/>
    </row>
    <row r="33" spans="2:11" ht="25.5" x14ac:dyDescent="0.25">
      <c r="B33" s="5"/>
      <c r="C33" s="12"/>
      <c r="D33" s="12">
        <v>663</v>
      </c>
      <c r="E33" s="5"/>
      <c r="F33" s="4" t="s">
        <v>60</v>
      </c>
      <c r="G33" s="35">
        <f t="shared" ref="G33:I33" si="13">SUM(G34:G35)</f>
        <v>5000</v>
      </c>
      <c r="H33" s="35">
        <f t="shared" ref="H33" si="14">SUM(H34:H35)</f>
        <v>0</v>
      </c>
      <c r="I33" s="35">
        <f t="shared" si="13"/>
        <v>0</v>
      </c>
      <c r="J33" s="36">
        <f t="shared" si="0"/>
        <v>0</v>
      </c>
      <c r="K33" s="36"/>
    </row>
    <row r="34" spans="2:11" x14ac:dyDescent="0.25">
      <c r="B34" s="5"/>
      <c r="C34" s="12"/>
      <c r="D34" s="12"/>
      <c r="E34" s="5">
        <v>6631</v>
      </c>
      <c r="F34" s="9" t="s">
        <v>61</v>
      </c>
      <c r="G34" s="61">
        <v>5000</v>
      </c>
      <c r="H34" s="61">
        <v>0</v>
      </c>
      <c r="I34" s="61">
        <v>0</v>
      </c>
      <c r="J34" s="80">
        <f t="shared" si="0"/>
        <v>0</v>
      </c>
      <c r="K34" s="36"/>
    </row>
    <row r="35" spans="2:11" x14ac:dyDescent="0.25">
      <c r="B35" s="5"/>
      <c r="C35" s="12"/>
      <c r="D35" s="12"/>
      <c r="E35" s="5">
        <v>6632</v>
      </c>
      <c r="F35" s="9" t="s">
        <v>62</v>
      </c>
      <c r="G35" s="61">
        <v>0</v>
      </c>
      <c r="H35" s="61">
        <v>0</v>
      </c>
      <c r="I35" s="61">
        <v>0</v>
      </c>
      <c r="J35" s="80"/>
      <c r="K35" s="36"/>
    </row>
    <row r="36" spans="2:11" ht="25.5" x14ac:dyDescent="0.25">
      <c r="B36" s="5"/>
      <c r="C36" s="12">
        <v>67</v>
      </c>
      <c r="D36" s="12"/>
      <c r="E36" s="5"/>
      <c r="F36" s="4" t="s">
        <v>63</v>
      </c>
      <c r="G36" s="35">
        <f>SUM(G37,G40)</f>
        <v>5363797.3000000007</v>
      </c>
      <c r="H36" s="35">
        <f>SUM(H37,H40)</f>
        <v>11594825</v>
      </c>
      <c r="I36" s="35">
        <f>SUM(I37,I40)</f>
        <v>5667651.3199999994</v>
      </c>
      <c r="J36" s="36">
        <f t="shared" si="0"/>
        <v>105.66490497319872</v>
      </c>
      <c r="K36" s="36">
        <f t="shared" si="1"/>
        <v>48.88086987082599</v>
      </c>
    </row>
    <row r="37" spans="2:11" ht="25.5" x14ac:dyDescent="0.25">
      <c r="B37" s="5"/>
      <c r="C37" s="12"/>
      <c r="D37" s="12">
        <v>671</v>
      </c>
      <c r="E37" s="5"/>
      <c r="F37" s="4" t="s">
        <v>64</v>
      </c>
      <c r="G37" s="35">
        <f t="shared" ref="G37:I37" si="15">SUM(G38:G39)</f>
        <v>219990.69</v>
      </c>
      <c r="H37" s="35">
        <f t="shared" ref="H37" si="16">SUM(H38:H39)</f>
        <v>415525</v>
      </c>
      <c r="I37" s="35">
        <f t="shared" si="15"/>
        <v>80338.52</v>
      </c>
      <c r="J37" s="36">
        <f t="shared" si="0"/>
        <v>36.51905451089771</v>
      </c>
      <c r="K37" s="36"/>
    </row>
    <row r="38" spans="2:11" ht="25.5" x14ac:dyDescent="0.25">
      <c r="B38" s="5"/>
      <c r="C38" s="12"/>
      <c r="D38" s="12"/>
      <c r="E38" s="5">
        <v>6711</v>
      </c>
      <c r="F38" s="9" t="s">
        <v>65</v>
      </c>
      <c r="G38" s="61">
        <v>116928.92</v>
      </c>
      <c r="H38" s="61">
        <v>247900</v>
      </c>
      <c r="I38" s="61">
        <v>42510.080000000002</v>
      </c>
      <c r="J38" s="80">
        <f t="shared" si="0"/>
        <v>36.355488445459002</v>
      </c>
      <c r="K38" s="36"/>
    </row>
    <row r="39" spans="2:11" ht="25.5" x14ac:dyDescent="0.25">
      <c r="B39" s="5"/>
      <c r="C39" s="12"/>
      <c r="D39" s="12"/>
      <c r="E39" s="5">
        <v>6712</v>
      </c>
      <c r="F39" s="9" t="s">
        <v>66</v>
      </c>
      <c r="G39" s="61">
        <v>103061.77</v>
      </c>
      <c r="H39" s="61">
        <v>167625</v>
      </c>
      <c r="I39" s="61">
        <v>37828.44</v>
      </c>
      <c r="J39" s="80"/>
      <c r="K39" s="36"/>
    </row>
    <row r="40" spans="2:11" x14ac:dyDescent="0.25">
      <c r="B40" s="5"/>
      <c r="C40" s="12"/>
      <c r="D40" s="12">
        <v>673</v>
      </c>
      <c r="E40" s="5"/>
      <c r="F40" s="4" t="s">
        <v>67</v>
      </c>
      <c r="G40" s="59">
        <v>5143806.6100000003</v>
      </c>
      <c r="H40" s="59">
        <v>11179300</v>
      </c>
      <c r="I40" s="59">
        <v>5587312.7999999998</v>
      </c>
      <c r="J40" s="36">
        <f t="shared" si="0"/>
        <v>108.6221396647725</v>
      </c>
      <c r="K40" s="36"/>
    </row>
    <row r="41" spans="2:11" x14ac:dyDescent="0.25">
      <c r="B41" s="5"/>
      <c r="C41" s="12">
        <v>68</v>
      </c>
      <c r="D41" s="12"/>
      <c r="E41" s="12"/>
      <c r="F41" s="4" t="s">
        <v>68</v>
      </c>
      <c r="G41" s="35">
        <f>SUM(G42)</f>
        <v>194021.46</v>
      </c>
      <c r="H41" s="35">
        <f>SUM(H42)</f>
        <v>400000</v>
      </c>
      <c r="I41" s="35">
        <f>SUM(I42)</f>
        <v>197012.8</v>
      </c>
      <c r="J41" s="36">
        <f t="shared" si="0"/>
        <v>101.54175728808555</v>
      </c>
      <c r="K41" s="36">
        <f t="shared" si="1"/>
        <v>49.2532</v>
      </c>
    </row>
    <row r="42" spans="2:11" x14ac:dyDescent="0.25">
      <c r="B42" s="5"/>
      <c r="C42" s="12"/>
      <c r="D42" s="12">
        <v>683</v>
      </c>
      <c r="E42" s="12"/>
      <c r="F42" s="4" t="s">
        <v>69</v>
      </c>
      <c r="G42" s="59">
        <v>194021.46</v>
      </c>
      <c r="H42" s="59">
        <v>400000</v>
      </c>
      <c r="I42" s="59">
        <v>197012.8</v>
      </c>
      <c r="J42" s="36">
        <f t="shared" si="0"/>
        <v>101.54175728808555</v>
      </c>
      <c r="K42" s="36"/>
    </row>
    <row r="43" spans="2:11" x14ac:dyDescent="0.25">
      <c r="B43" s="12">
        <v>7</v>
      </c>
      <c r="C43" s="5"/>
      <c r="D43" s="5"/>
      <c r="E43" s="5"/>
      <c r="F43" s="9" t="s">
        <v>14</v>
      </c>
      <c r="G43" s="58">
        <f t="shared" ref="G43:I43" si="17">SUM(G44)</f>
        <v>3765</v>
      </c>
      <c r="H43" s="58">
        <f t="shared" si="17"/>
        <v>0</v>
      </c>
      <c r="I43" s="58">
        <f t="shared" si="17"/>
        <v>0</v>
      </c>
      <c r="J43" s="80">
        <f t="shared" si="0"/>
        <v>0</v>
      </c>
      <c r="K43" s="36">
        <v>0</v>
      </c>
    </row>
    <row r="44" spans="2:11" ht="30.75" customHeight="1" x14ac:dyDescent="0.25">
      <c r="B44" s="5"/>
      <c r="C44" s="12">
        <v>72</v>
      </c>
      <c r="D44" s="12"/>
      <c r="E44" s="12"/>
      <c r="F44" s="34" t="s">
        <v>15</v>
      </c>
      <c r="G44" s="35">
        <f t="shared" ref="G44" si="18">SUM(G47,G45,G49)</f>
        <v>3765</v>
      </c>
      <c r="H44" s="35">
        <f t="shared" ref="H44:I44" si="19">SUM(H47,H45,H49)</f>
        <v>0</v>
      </c>
      <c r="I44" s="35">
        <f t="shared" si="19"/>
        <v>0</v>
      </c>
      <c r="J44" s="36">
        <f t="shared" si="0"/>
        <v>0</v>
      </c>
      <c r="K44" s="36">
        <v>0</v>
      </c>
    </row>
    <row r="45" spans="2:11" x14ac:dyDescent="0.25">
      <c r="B45" s="5"/>
      <c r="C45" s="12"/>
      <c r="D45" s="12">
        <v>721</v>
      </c>
      <c r="E45" s="12"/>
      <c r="F45" s="34" t="s">
        <v>24</v>
      </c>
      <c r="G45" s="35">
        <f t="shared" ref="G45:I45" si="20">G46</f>
        <v>0</v>
      </c>
      <c r="H45" s="35">
        <f t="shared" si="20"/>
        <v>0</v>
      </c>
      <c r="I45" s="35">
        <f t="shared" si="20"/>
        <v>0</v>
      </c>
      <c r="J45" s="36"/>
      <c r="K45" s="36"/>
    </row>
    <row r="46" spans="2:11" x14ac:dyDescent="0.25">
      <c r="B46" s="5"/>
      <c r="C46" s="5"/>
      <c r="D46" s="5"/>
      <c r="E46" s="5">
        <v>7211</v>
      </c>
      <c r="F46" s="14" t="s">
        <v>25</v>
      </c>
      <c r="G46" s="61">
        <v>0</v>
      </c>
      <c r="H46" s="61">
        <v>0</v>
      </c>
      <c r="I46" s="61">
        <v>0</v>
      </c>
      <c r="J46" s="80"/>
      <c r="K46" s="36"/>
    </row>
    <row r="47" spans="2:11" s="91" customFormat="1" x14ac:dyDescent="0.25">
      <c r="B47" s="12"/>
      <c r="C47" s="12"/>
      <c r="D47" s="12">
        <v>722</v>
      </c>
      <c r="E47" s="12"/>
      <c r="F47" s="34" t="s">
        <v>226</v>
      </c>
      <c r="G47" s="59">
        <f>G48</f>
        <v>0</v>
      </c>
      <c r="H47" s="59">
        <f>H48</f>
        <v>0</v>
      </c>
      <c r="I47" s="59">
        <f>I48</f>
        <v>0</v>
      </c>
      <c r="J47" s="36"/>
      <c r="K47" s="36"/>
    </row>
    <row r="48" spans="2:11" s="73" customFormat="1" x14ac:dyDescent="0.25">
      <c r="B48" s="5"/>
      <c r="C48" s="5"/>
      <c r="D48" s="5"/>
      <c r="E48" s="5">
        <v>7224</v>
      </c>
      <c r="F48" s="14" t="s">
        <v>134</v>
      </c>
      <c r="G48" s="61">
        <v>0</v>
      </c>
      <c r="H48" s="61">
        <v>0</v>
      </c>
      <c r="I48" s="61">
        <v>0</v>
      </c>
      <c r="J48" s="36"/>
      <c r="K48" s="36"/>
    </row>
    <row r="49" spans="2:11" s="91" customFormat="1" x14ac:dyDescent="0.25">
      <c r="B49" s="12"/>
      <c r="C49" s="12"/>
      <c r="D49" s="12">
        <v>723</v>
      </c>
      <c r="E49" s="12"/>
      <c r="F49" s="34" t="s">
        <v>182</v>
      </c>
      <c r="G49" s="35">
        <f t="shared" ref="G49:I49" si="21">G50</f>
        <v>3765</v>
      </c>
      <c r="H49" s="35">
        <f t="shared" si="21"/>
        <v>0</v>
      </c>
      <c r="I49" s="35">
        <f t="shared" si="21"/>
        <v>0</v>
      </c>
      <c r="J49" s="36"/>
      <c r="K49" s="36"/>
    </row>
    <row r="50" spans="2:11" x14ac:dyDescent="0.25">
      <c r="B50" s="5"/>
      <c r="C50" s="5"/>
      <c r="D50" s="5"/>
      <c r="E50" s="5">
        <v>7231</v>
      </c>
      <c r="F50" s="14" t="s">
        <v>70</v>
      </c>
      <c r="G50" s="61">
        <v>3765</v>
      </c>
      <c r="H50" s="61">
        <v>0</v>
      </c>
      <c r="I50" s="61">
        <v>0</v>
      </c>
      <c r="J50" s="80">
        <f t="shared" si="0"/>
        <v>0</v>
      </c>
      <c r="K50" s="36"/>
    </row>
    <row r="51" spans="2:11" x14ac:dyDescent="0.25">
      <c r="B51" s="37"/>
      <c r="C51" s="37"/>
      <c r="D51" s="37"/>
      <c r="E51" s="37"/>
      <c r="F51" s="38"/>
      <c r="G51" s="63"/>
      <c r="H51" s="171"/>
      <c r="I51" s="63"/>
      <c r="J51" s="39"/>
      <c r="K51" s="39"/>
    </row>
    <row r="52" spans="2:11" ht="9" customHeight="1" x14ac:dyDescent="0.25">
      <c r="B52" s="37"/>
      <c r="C52" s="37"/>
      <c r="D52" s="37"/>
      <c r="E52" s="37"/>
      <c r="F52" s="38"/>
      <c r="G52" s="63"/>
      <c r="H52" s="171"/>
      <c r="I52" s="63"/>
      <c r="J52" s="39"/>
      <c r="K52" s="39"/>
    </row>
    <row r="53" spans="2:11" hidden="1" x14ac:dyDescent="0.25">
      <c r="B53" s="37"/>
      <c r="C53" s="37"/>
      <c r="D53" s="37"/>
      <c r="E53" s="37"/>
      <c r="F53" s="38"/>
      <c r="G53" s="63"/>
      <c r="H53" s="171"/>
      <c r="I53" s="63"/>
      <c r="J53" s="39"/>
      <c r="K53" s="39"/>
    </row>
    <row r="54" spans="2:11" hidden="1" x14ac:dyDescent="0.25">
      <c r="B54" s="37"/>
      <c r="C54" s="37"/>
      <c r="D54" s="37"/>
      <c r="E54" s="37"/>
      <c r="F54" s="38"/>
      <c r="G54" s="63"/>
      <c r="H54" s="171"/>
      <c r="I54" s="63"/>
      <c r="J54" s="39"/>
      <c r="K54" s="39"/>
    </row>
    <row r="55" spans="2:11" hidden="1" x14ac:dyDescent="0.25">
      <c r="B55" s="37"/>
      <c r="C55" s="37"/>
      <c r="D55" s="37"/>
      <c r="E55" s="37"/>
      <c r="F55" s="38"/>
      <c r="G55" s="63"/>
      <c r="H55" s="171"/>
      <c r="I55" s="63"/>
      <c r="J55" s="39"/>
      <c r="K55" s="39"/>
    </row>
    <row r="56" spans="2:11" ht="36.75" customHeight="1" x14ac:dyDescent="0.25">
      <c r="B56" s="267" t="s">
        <v>157</v>
      </c>
      <c r="C56" s="267"/>
      <c r="D56" s="267"/>
      <c r="E56" s="267"/>
      <c r="F56" s="267"/>
      <c r="G56" s="267"/>
      <c r="H56" s="267"/>
      <c r="I56" s="267"/>
      <c r="J56" s="267"/>
      <c r="K56" s="267"/>
    </row>
    <row r="57" spans="2:11" ht="25.5" x14ac:dyDescent="0.25">
      <c r="B57" s="283" t="s">
        <v>4</v>
      </c>
      <c r="C57" s="284"/>
      <c r="D57" s="284"/>
      <c r="E57" s="284"/>
      <c r="F57" s="285"/>
      <c r="G57" s="222" t="s">
        <v>231</v>
      </c>
      <c r="H57" s="222" t="s">
        <v>243</v>
      </c>
      <c r="I57" s="222" t="s">
        <v>242</v>
      </c>
      <c r="J57" s="20" t="s">
        <v>16</v>
      </c>
      <c r="K57" s="20" t="s">
        <v>34</v>
      </c>
    </row>
    <row r="58" spans="2:11" x14ac:dyDescent="0.25">
      <c r="B58" s="280">
        <v>1</v>
      </c>
      <c r="C58" s="281"/>
      <c r="D58" s="281"/>
      <c r="E58" s="281"/>
      <c r="F58" s="282"/>
      <c r="G58" s="187">
        <v>4</v>
      </c>
      <c r="H58" s="185">
        <v>3</v>
      </c>
      <c r="I58" s="20">
        <v>4</v>
      </c>
      <c r="J58" s="22" t="s">
        <v>40</v>
      </c>
      <c r="K58" s="22" t="s">
        <v>41</v>
      </c>
    </row>
    <row r="59" spans="2:11" x14ac:dyDescent="0.25">
      <c r="B59" s="4"/>
      <c r="C59" s="4"/>
      <c r="D59" s="4"/>
      <c r="E59" s="4"/>
      <c r="F59" s="4" t="s">
        <v>32</v>
      </c>
      <c r="G59" s="35">
        <f>SUM(G60,G117)</f>
        <v>6822732.54</v>
      </c>
      <c r="H59" s="35">
        <f>SUM(H60,H117)</f>
        <v>15864604.000000002</v>
      </c>
      <c r="I59" s="35">
        <f>SUM(I60,I117)</f>
        <v>7395290.4699999997</v>
      </c>
      <c r="J59" s="36">
        <f>I59/G59*100</f>
        <v>108.39191521349009</v>
      </c>
      <c r="K59" s="36">
        <f>I59/H59*100</f>
        <v>46.615033504775781</v>
      </c>
    </row>
    <row r="60" spans="2:11" x14ac:dyDescent="0.25">
      <c r="B60" s="45">
        <v>3</v>
      </c>
      <c r="C60" s="46"/>
      <c r="D60" s="12"/>
      <c r="E60" s="12"/>
      <c r="F60" s="46" t="s">
        <v>112</v>
      </c>
      <c r="G60" s="35">
        <f>SUM(G61,G70,G104,G109,G112)</f>
        <v>6659448.29</v>
      </c>
      <c r="H60" s="35">
        <f>SUM(H61,H70,H104,H109,H112)</f>
        <v>15350604.000000002</v>
      </c>
      <c r="I60" s="35">
        <f>SUM(I61,I70,I104,I109,I112)</f>
        <v>7318446.6099999994</v>
      </c>
      <c r="J60" s="36">
        <f>I60/G60*100</f>
        <v>109.89568942204369</v>
      </c>
      <c r="K60" s="36">
        <f>I60/H60*100</f>
        <v>47.675300659179264</v>
      </c>
    </row>
    <row r="61" spans="2:11" x14ac:dyDescent="0.25">
      <c r="B61" s="45"/>
      <c r="C61" s="45">
        <v>31</v>
      </c>
      <c r="D61" s="12"/>
      <c r="E61" s="12"/>
      <c r="F61" s="46" t="s">
        <v>113</v>
      </c>
      <c r="G61" s="35">
        <f t="shared" ref="G61:I61" si="22">SUM(G62,G66,G67)</f>
        <v>3333819.6999999997</v>
      </c>
      <c r="H61" s="35">
        <f>SUM(H62,H66,H67)</f>
        <v>7742093.3900000006</v>
      </c>
      <c r="I61" s="35">
        <f t="shared" si="22"/>
        <v>3522656.4899999998</v>
      </c>
      <c r="J61" s="36">
        <f t="shared" ref="J61:J125" si="23">I61/G61*100</f>
        <v>105.66427722531006</v>
      </c>
      <c r="K61" s="36">
        <f>I61/H61*100</f>
        <v>45.500051633967693</v>
      </c>
    </row>
    <row r="62" spans="2:11" x14ac:dyDescent="0.25">
      <c r="B62" s="45"/>
      <c r="C62" s="46"/>
      <c r="D62" s="45">
        <v>311</v>
      </c>
      <c r="E62" s="12"/>
      <c r="F62" s="46" t="s">
        <v>114</v>
      </c>
      <c r="G62" s="35">
        <f>SUM(G63:G65)</f>
        <v>2806979.6799999997</v>
      </c>
      <c r="H62" s="35">
        <f>SUM(H63:H65)</f>
        <v>6407917.8799999999</v>
      </c>
      <c r="I62" s="35">
        <f>SUM(I63:I65)</f>
        <v>2980794.46</v>
      </c>
      <c r="J62" s="33">
        <f t="shared" si="23"/>
        <v>106.19223506455879</v>
      </c>
      <c r="K62" s="33"/>
    </row>
    <row r="63" spans="2:11" x14ac:dyDescent="0.25">
      <c r="B63" s="40"/>
      <c r="C63" s="41"/>
      <c r="D63" s="6"/>
      <c r="E63" s="40">
        <v>3111</v>
      </c>
      <c r="F63" s="41" t="s">
        <v>26</v>
      </c>
      <c r="G63" s="61">
        <v>2567717.65</v>
      </c>
      <c r="H63" s="31">
        <v>5897917.8799999999</v>
      </c>
      <c r="I63" s="61">
        <v>2789908.25</v>
      </c>
      <c r="J63" s="33">
        <f>I63/G63*100</f>
        <v>108.65323334907949</v>
      </c>
      <c r="K63" s="33"/>
    </row>
    <row r="64" spans="2:11" x14ac:dyDescent="0.25">
      <c r="B64" s="40"/>
      <c r="C64" s="41"/>
      <c r="D64" s="5"/>
      <c r="E64" s="40">
        <v>3113</v>
      </c>
      <c r="F64" s="41" t="s">
        <v>74</v>
      </c>
      <c r="G64" s="61">
        <v>239262.03</v>
      </c>
      <c r="H64" s="31">
        <v>510000</v>
      </c>
      <c r="I64" s="61">
        <v>190886.21</v>
      </c>
      <c r="J64" s="33">
        <f t="shared" si="23"/>
        <v>79.781238168045292</v>
      </c>
      <c r="K64" s="33"/>
    </row>
    <row r="65" spans="2:11" x14ac:dyDescent="0.25">
      <c r="B65" s="40"/>
      <c r="C65" s="41"/>
      <c r="D65" s="6"/>
      <c r="E65" s="40">
        <v>3114</v>
      </c>
      <c r="F65" s="41" t="s">
        <v>77</v>
      </c>
      <c r="G65" s="61">
        <v>0</v>
      </c>
      <c r="H65" s="31">
        <v>0</v>
      </c>
      <c r="I65" s="61">
        <v>0</v>
      </c>
      <c r="J65" s="33" t="e">
        <f t="shared" si="23"/>
        <v>#DIV/0!</v>
      </c>
      <c r="K65" s="33"/>
    </row>
    <row r="66" spans="2:11" x14ac:dyDescent="0.25">
      <c r="B66" s="40"/>
      <c r="C66" s="41"/>
      <c r="D66" s="12">
        <v>312</v>
      </c>
      <c r="E66" s="47"/>
      <c r="F66" s="46" t="s">
        <v>75</v>
      </c>
      <c r="G66" s="59">
        <v>122448.85</v>
      </c>
      <c r="H66" s="35">
        <v>378790.86</v>
      </c>
      <c r="I66" s="59">
        <v>103662.13</v>
      </c>
      <c r="J66" s="36">
        <f t="shared" si="23"/>
        <v>84.657495762516348</v>
      </c>
      <c r="K66" s="33"/>
    </row>
    <row r="67" spans="2:11" x14ac:dyDescent="0.25">
      <c r="B67" s="40"/>
      <c r="C67" s="41"/>
      <c r="D67" s="8">
        <v>313</v>
      </c>
      <c r="E67" s="8"/>
      <c r="F67" s="46" t="s">
        <v>76</v>
      </c>
      <c r="G67" s="35">
        <f>SUM(G68:G69)</f>
        <v>404391.17000000004</v>
      </c>
      <c r="H67" s="35">
        <f>SUM(H68:H69)</f>
        <v>955384.65</v>
      </c>
      <c r="I67" s="35">
        <f>SUM(I68:I69)</f>
        <v>438199.9</v>
      </c>
      <c r="J67" s="36">
        <f t="shared" si="23"/>
        <v>108.36040262699109</v>
      </c>
      <c r="K67" s="33"/>
    </row>
    <row r="68" spans="2:11" s="89" customFormat="1" x14ac:dyDescent="0.25">
      <c r="B68" s="40"/>
      <c r="C68" s="41"/>
      <c r="D68" s="130"/>
      <c r="E68" s="130">
        <v>3131</v>
      </c>
      <c r="F68" s="41" t="s">
        <v>227</v>
      </c>
      <c r="G68" s="31">
        <v>1916.46</v>
      </c>
      <c r="H68" s="31">
        <v>4000</v>
      </c>
      <c r="I68" s="31">
        <v>0</v>
      </c>
      <c r="J68" s="80"/>
      <c r="K68" s="80"/>
    </row>
    <row r="69" spans="2:11" x14ac:dyDescent="0.25">
      <c r="B69" s="40"/>
      <c r="C69" s="41"/>
      <c r="D69" s="5"/>
      <c r="E69" s="40">
        <v>3132</v>
      </c>
      <c r="F69" s="41" t="s">
        <v>78</v>
      </c>
      <c r="G69" s="61">
        <v>402474.71</v>
      </c>
      <c r="H69" s="31">
        <v>951384.65</v>
      </c>
      <c r="I69" s="61">
        <v>438199.9</v>
      </c>
      <c r="J69" s="33">
        <f t="shared" si="23"/>
        <v>108.87638132592232</v>
      </c>
      <c r="K69" s="33"/>
    </row>
    <row r="70" spans="2:11" x14ac:dyDescent="0.25">
      <c r="B70" s="40"/>
      <c r="C70" s="46" t="s">
        <v>126</v>
      </c>
      <c r="D70" s="48"/>
      <c r="E70" s="48"/>
      <c r="F70" s="46" t="s">
        <v>115</v>
      </c>
      <c r="G70" s="59">
        <f>SUM(G71,G76,G83,G93,G96,G94)</f>
        <v>3300897.3000000003</v>
      </c>
      <c r="H70" s="59">
        <f>SUM(H71,H76,H83,H93,H96,H94)</f>
        <v>7574288.8500000006</v>
      </c>
      <c r="I70" s="59">
        <f>SUM(I71,I76,I83,I93,I96,I94)</f>
        <v>3777066.9</v>
      </c>
      <c r="J70" s="36">
        <f t="shared" si="23"/>
        <v>114.42545940462914</v>
      </c>
      <c r="K70" s="36">
        <f>I70/H70*100</f>
        <v>49.866950875526747</v>
      </c>
    </row>
    <row r="71" spans="2:11" ht="15" customHeight="1" x14ac:dyDescent="0.25">
      <c r="B71" s="40"/>
      <c r="C71" s="46"/>
      <c r="D71" s="48">
        <v>321</v>
      </c>
      <c r="E71" s="48"/>
      <c r="F71" s="46" t="s">
        <v>116</v>
      </c>
      <c r="G71" s="59">
        <f>SUM(G72:G75)</f>
        <v>89223</v>
      </c>
      <c r="H71" s="59">
        <f>SUM(H72:H75)</f>
        <v>216571.58</v>
      </c>
      <c r="I71" s="59">
        <f>SUM(I72:I75)</f>
        <v>101055.22</v>
      </c>
      <c r="J71" s="36">
        <f t="shared" si="23"/>
        <v>113.26140120820864</v>
      </c>
      <c r="K71" s="33"/>
    </row>
    <row r="72" spans="2:11" x14ac:dyDescent="0.25">
      <c r="B72" s="40"/>
      <c r="C72" s="41"/>
      <c r="D72" s="43"/>
      <c r="E72" s="40">
        <v>3211</v>
      </c>
      <c r="F72" s="41" t="s">
        <v>27</v>
      </c>
      <c r="G72" s="60">
        <v>3907.38</v>
      </c>
      <c r="H72" s="60">
        <v>14367.22</v>
      </c>
      <c r="I72" s="60">
        <v>7656.63</v>
      </c>
      <c r="J72" s="33">
        <f t="shared" si="23"/>
        <v>195.95304270380666</v>
      </c>
      <c r="K72" s="33"/>
    </row>
    <row r="73" spans="2:11" ht="15" customHeight="1" x14ac:dyDescent="0.25">
      <c r="B73" s="40"/>
      <c r="C73" s="41"/>
      <c r="D73" s="43"/>
      <c r="E73" s="40">
        <v>3212</v>
      </c>
      <c r="F73" s="41" t="s">
        <v>79</v>
      </c>
      <c r="G73" s="60">
        <v>77128.69</v>
      </c>
      <c r="H73" s="60">
        <v>175257.24</v>
      </c>
      <c r="I73" s="60">
        <v>84192.66</v>
      </c>
      <c r="J73" s="33">
        <f t="shared" si="23"/>
        <v>109.15868012279218</v>
      </c>
      <c r="K73" s="33"/>
    </row>
    <row r="74" spans="2:11" x14ac:dyDescent="0.25">
      <c r="B74" s="40"/>
      <c r="C74" s="41"/>
      <c r="D74" s="43"/>
      <c r="E74" s="40">
        <v>3213</v>
      </c>
      <c r="F74" s="41" t="s">
        <v>80</v>
      </c>
      <c r="G74" s="60">
        <v>8186.93</v>
      </c>
      <c r="H74" s="60">
        <v>26647.119999999999</v>
      </c>
      <c r="I74" s="60">
        <v>9205.93</v>
      </c>
      <c r="J74" s="33">
        <f t="shared" si="23"/>
        <v>112.4466680428439</v>
      </c>
      <c r="K74" s="33"/>
    </row>
    <row r="75" spans="2:11" x14ac:dyDescent="0.25">
      <c r="B75" s="40"/>
      <c r="C75" s="41"/>
      <c r="D75" s="42"/>
      <c r="E75" s="40">
        <v>3214</v>
      </c>
      <c r="F75" s="41" t="s">
        <v>81</v>
      </c>
      <c r="G75" s="61">
        <v>0</v>
      </c>
      <c r="H75" s="61">
        <v>300</v>
      </c>
      <c r="I75" s="61">
        <v>0</v>
      </c>
      <c r="J75" s="33">
        <v>0</v>
      </c>
      <c r="K75" s="33"/>
    </row>
    <row r="76" spans="2:11" x14ac:dyDescent="0.25">
      <c r="B76" s="40"/>
      <c r="C76" s="41"/>
      <c r="D76" s="48">
        <v>322</v>
      </c>
      <c r="E76" s="48"/>
      <c r="F76" s="46" t="s">
        <v>117</v>
      </c>
      <c r="G76" s="59">
        <f>SUM(G77:G82)</f>
        <v>2320991.1</v>
      </c>
      <c r="H76" s="59">
        <f>SUM(H77:H82)</f>
        <v>5013989.8600000003</v>
      </c>
      <c r="I76" s="59">
        <f>SUM(I77:I82)</f>
        <v>2762721.25</v>
      </c>
      <c r="J76" s="36">
        <f t="shared" si="23"/>
        <v>119.03196225095391</v>
      </c>
      <c r="K76" s="33"/>
    </row>
    <row r="77" spans="2:11" x14ac:dyDescent="0.25">
      <c r="B77" s="42"/>
      <c r="C77" s="41"/>
      <c r="D77" s="42"/>
      <c r="E77" s="40">
        <v>3221</v>
      </c>
      <c r="F77" s="41" t="s">
        <v>82</v>
      </c>
      <c r="G77" s="61">
        <v>23961.27</v>
      </c>
      <c r="H77" s="61">
        <v>74000</v>
      </c>
      <c r="I77" s="61">
        <v>26604.639999999999</v>
      </c>
      <c r="J77" s="33">
        <f t="shared" si="23"/>
        <v>111.03184430541452</v>
      </c>
      <c r="K77" s="33"/>
    </row>
    <row r="78" spans="2:11" x14ac:dyDescent="0.25">
      <c r="B78" s="42"/>
      <c r="C78" s="41"/>
      <c r="D78" s="42"/>
      <c r="E78" s="40">
        <v>3222</v>
      </c>
      <c r="F78" s="41" t="s">
        <v>83</v>
      </c>
      <c r="G78" s="61">
        <v>2189690.7400000002</v>
      </c>
      <c r="H78" s="61">
        <v>4600089.8600000003</v>
      </c>
      <c r="I78" s="61">
        <v>2611475.67</v>
      </c>
      <c r="J78" s="33">
        <f t="shared" si="23"/>
        <v>119.2623059638093</v>
      </c>
      <c r="K78" s="33"/>
    </row>
    <row r="79" spans="2:11" x14ac:dyDescent="0.25">
      <c r="B79" s="42"/>
      <c r="C79" s="41"/>
      <c r="D79" s="42"/>
      <c r="E79" s="40">
        <v>3223</v>
      </c>
      <c r="F79" s="41" t="s">
        <v>84</v>
      </c>
      <c r="G79" s="61">
        <v>102367.98</v>
      </c>
      <c r="H79" s="61">
        <v>285000</v>
      </c>
      <c r="I79" s="61">
        <v>109794.96</v>
      </c>
      <c r="J79" s="33">
        <f t="shared" si="23"/>
        <v>107.25517881665733</v>
      </c>
      <c r="K79" s="33"/>
    </row>
    <row r="80" spans="2:11" x14ac:dyDescent="0.25">
      <c r="B80" s="42"/>
      <c r="C80" s="41"/>
      <c r="D80" s="42"/>
      <c r="E80" s="40">
        <v>3224</v>
      </c>
      <c r="F80" s="41" t="s">
        <v>85</v>
      </c>
      <c r="G80" s="61">
        <v>2387.0500000000002</v>
      </c>
      <c r="H80" s="61">
        <v>14900</v>
      </c>
      <c r="I80" s="61">
        <v>8847.6200000000008</v>
      </c>
      <c r="J80" s="33">
        <f t="shared" si="23"/>
        <v>370.65080329276725</v>
      </c>
      <c r="K80" s="33"/>
    </row>
    <row r="81" spans="2:11" x14ac:dyDescent="0.25">
      <c r="B81" s="42"/>
      <c r="C81" s="41"/>
      <c r="D81" s="42"/>
      <c r="E81" s="40">
        <v>3225</v>
      </c>
      <c r="F81" s="41" t="s">
        <v>86</v>
      </c>
      <c r="G81" s="61">
        <v>2584.06</v>
      </c>
      <c r="H81" s="61">
        <v>10000</v>
      </c>
      <c r="I81" s="61">
        <v>5998.36</v>
      </c>
      <c r="J81" s="33">
        <f t="shared" si="23"/>
        <v>232.1292849237247</v>
      </c>
      <c r="K81" s="33"/>
    </row>
    <row r="82" spans="2:11" x14ac:dyDescent="0.25">
      <c r="B82" s="42"/>
      <c r="C82" s="41"/>
      <c r="D82" s="42"/>
      <c r="E82" s="40">
        <v>3227</v>
      </c>
      <c r="F82" s="41" t="s">
        <v>87</v>
      </c>
      <c r="G82" s="61">
        <v>0</v>
      </c>
      <c r="H82" s="61">
        <v>30000</v>
      </c>
      <c r="I82" s="61">
        <v>0</v>
      </c>
      <c r="J82" s="33">
        <v>0</v>
      </c>
      <c r="K82" s="33"/>
    </row>
    <row r="83" spans="2:11" x14ac:dyDescent="0.25">
      <c r="B83" s="40"/>
      <c r="C83" s="41"/>
      <c r="D83" s="48">
        <v>323</v>
      </c>
      <c r="E83" s="48"/>
      <c r="F83" s="46" t="s">
        <v>118</v>
      </c>
      <c r="G83" s="59">
        <f>SUM(G84:G92)</f>
        <v>665725.75000000012</v>
      </c>
      <c r="H83" s="59">
        <f>SUM(H84:H92)</f>
        <v>1732477.6300000001</v>
      </c>
      <c r="I83" s="59">
        <f>SUM(I84:I92)</f>
        <v>672336.94000000006</v>
      </c>
      <c r="J83" s="36">
        <f t="shared" si="23"/>
        <v>100.99308010843804</v>
      </c>
      <c r="K83" s="33"/>
    </row>
    <row r="84" spans="2:11" x14ac:dyDescent="0.25">
      <c r="B84" s="40"/>
      <c r="C84" s="41"/>
      <c r="D84" s="42"/>
      <c r="E84" s="40">
        <v>3231</v>
      </c>
      <c r="F84" s="41" t="s">
        <v>88</v>
      </c>
      <c r="G84" s="61">
        <v>27251.71</v>
      </c>
      <c r="H84" s="61">
        <v>63000</v>
      </c>
      <c r="I84" s="61">
        <v>32428.49</v>
      </c>
      <c r="J84" s="33">
        <f t="shared" si="23"/>
        <v>118.99616574519544</v>
      </c>
      <c r="K84" s="33"/>
    </row>
    <row r="85" spans="2:11" s="79" customFormat="1" x14ac:dyDescent="0.25">
      <c r="B85" s="40"/>
      <c r="C85" s="41"/>
      <c r="D85" s="228"/>
      <c r="E85" s="40">
        <v>3232</v>
      </c>
      <c r="F85" s="41" t="s">
        <v>89</v>
      </c>
      <c r="G85" s="190">
        <v>188181.86</v>
      </c>
      <c r="H85" s="190">
        <v>585947.30000000005</v>
      </c>
      <c r="I85" s="190">
        <v>133625.29999999999</v>
      </c>
      <c r="J85" s="191">
        <f t="shared" si="23"/>
        <v>71.008597746881662</v>
      </c>
      <c r="K85" s="191"/>
    </row>
    <row r="86" spans="2:11" x14ac:dyDescent="0.25">
      <c r="B86" s="40"/>
      <c r="C86" s="41"/>
      <c r="D86" s="42"/>
      <c r="E86" s="40">
        <v>3233</v>
      </c>
      <c r="F86" s="41" t="s">
        <v>90</v>
      </c>
      <c r="G86" s="61">
        <v>0</v>
      </c>
      <c r="H86" s="61">
        <v>3374.57</v>
      </c>
      <c r="I86" s="61">
        <v>0</v>
      </c>
      <c r="J86" s="33" t="e">
        <f t="shared" si="23"/>
        <v>#DIV/0!</v>
      </c>
      <c r="K86" s="33"/>
    </row>
    <row r="87" spans="2:11" x14ac:dyDescent="0.25">
      <c r="B87" s="40"/>
      <c r="C87" s="41"/>
      <c r="D87" s="42"/>
      <c r="E87" s="40">
        <v>3234</v>
      </c>
      <c r="F87" s="41" t="s">
        <v>91</v>
      </c>
      <c r="G87" s="61">
        <v>21413.22</v>
      </c>
      <c r="H87" s="61">
        <v>60600</v>
      </c>
      <c r="I87" s="61">
        <v>32740.62</v>
      </c>
      <c r="J87" s="33">
        <f t="shared" si="23"/>
        <v>152.89909691302847</v>
      </c>
      <c r="K87" s="33"/>
    </row>
    <row r="88" spans="2:11" x14ac:dyDescent="0.25">
      <c r="B88" s="40"/>
      <c r="C88" s="41"/>
      <c r="D88" s="42"/>
      <c r="E88" s="40">
        <v>3235</v>
      </c>
      <c r="F88" s="41" t="s">
        <v>92</v>
      </c>
      <c r="G88" s="61">
        <v>2846.87</v>
      </c>
      <c r="H88" s="61">
        <v>17000</v>
      </c>
      <c r="I88" s="61">
        <v>10534.74</v>
      </c>
      <c r="J88" s="33">
        <f t="shared" si="23"/>
        <v>370.04640183780782</v>
      </c>
      <c r="K88" s="33"/>
    </row>
    <row r="89" spans="2:11" x14ac:dyDescent="0.25">
      <c r="B89" s="40"/>
      <c r="C89" s="41"/>
      <c r="D89" s="42"/>
      <c r="E89" s="40">
        <v>3236</v>
      </c>
      <c r="F89" s="41" t="s">
        <v>93</v>
      </c>
      <c r="G89" s="61">
        <v>219416.83</v>
      </c>
      <c r="H89" s="61">
        <v>451000</v>
      </c>
      <c r="I89" s="61">
        <v>231277.64</v>
      </c>
      <c r="J89" s="33">
        <f t="shared" si="23"/>
        <v>105.40560630649894</v>
      </c>
      <c r="K89" s="33"/>
    </row>
    <row r="90" spans="2:11" x14ac:dyDescent="0.25">
      <c r="B90" s="40"/>
      <c r="C90" s="41"/>
      <c r="D90" s="42"/>
      <c r="E90" s="40">
        <v>3237</v>
      </c>
      <c r="F90" s="41" t="s">
        <v>94</v>
      </c>
      <c r="G90" s="61">
        <v>88739.81</v>
      </c>
      <c r="H90" s="61">
        <v>234355.76</v>
      </c>
      <c r="I90" s="61">
        <v>99325.84</v>
      </c>
      <c r="J90" s="33">
        <f t="shared" si="23"/>
        <v>111.92929081096747</v>
      </c>
      <c r="K90" s="33"/>
    </row>
    <row r="91" spans="2:11" x14ac:dyDescent="0.25">
      <c r="B91" s="40"/>
      <c r="C91" s="41"/>
      <c r="D91" s="42"/>
      <c r="E91" s="40">
        <v>3238</v>
      </c>
      <c r="F91" s="41" t="s">
        <v>95</v>
      </c>
      <c r="G91" s="61">
        <v>46592.3</v>
      </c>
      <c r="H91" s="61">
        <v>120000</v>
      </c>
      <c r="I91" s="61">
        <v>48617.65</v>
      </c>
      <c r="J91" s="33">
        <f t="shared" si="23"/>
        <v>104.34696291018044</v>
      </c>
      <c r="K91" s="33"/>
    </row>
    <row r="92" spans="2:11" x14ac:dyDescent="0.25">
      <c r="B92" s="40"/>
      <c r="C92" s="41"/>
      <c r="D92" s="42"/>
      <c r="E92" s="40">
        <v>3239</v>
      </c>
      <c r="F92" s="41" t="s">
        <v>96</v>
      </c>
      <c r="G92" s="61">
        <v>71283.149999999994</v>
      </c>
      <c r="H92" s="61">
        <v>197200</v>
      </c>
      <c r="I92" s="61">
        <v>83786.66</v>
      </c>
      <c r="J92" s="33">
        <f t="shared" si="23"/>
        <v>117.54062495835274</v>
      </c>
      <c r="K92" s="33"/>
    </row>
    <row r="93" spans="2:11" x14ac:dyDescent="0.25">
      <c r="B93" s="40"/>
      <c r="C93" s="41"/>
      <c r="D93" s="48">
        <v>324</v>
      </c>
      <c r="E93" s="48"/>
      <c r="F93" s="46" t="s">
        <v>97</v>
      </c>
      <c r="G93" s="59">
        <v>0</v>
      </c>
      <c r="H93" s="59">
        <v>1000</v>
      </c>
      <c r="I93" s="59">
        <v>0</v>
      </c>
      <c r="J93" s="36" t="e">
        <f t="shared" si="23"/>
        <v>#DIV/0!</v>
      </c>
      <c r="K93" s="33"/>
    </row>
    <row r="94" spans="2:11" s="236" customFormat="1" ht="25.5" x14ac:dyDescent="0.25">
      <c r="B94" s="229"/>
      <c r="C94" s="230"/>
      <c r="D94" s="231">
        <v>325</v>
      </c>
      <c r="E94" s="231"/>
      <c r="F94" s="232" t="s">
        <v>237</v>
      </c>
      <c r="G94" s="233">
        <f>G95</f>
        <v>127586.74</v>
      </c>
      <c r="H94" s="233">
        <f>H95</f>
        <v>540000</v>
      </c>
      <c r="I94" s="233">
        <f>I95</f>
        <v>147529.53</v>
      </c>
      <c r="J94" s="234"/>
      <c r="K94" s="235"/>
    </row>
    <row r="95" spans="2:11" s="73" customFormat="1" x14ac:dyDescent="0.25">
      <c r="B95" s="40"/>
      <c r="C95" s="41"/>
      <c r="D95" s="42"/>
      <c r="E95" s="40" t="s">
        <v>236</v>
      </c>
      <c r="F95" s="41" t="s">
        <v>238</v>
      </c>
      <c r="G95" s="61">
        <v>127586.74</v>
      </c>
      <c r="H95" s="61">
        <v>540000</v>
      </c>
      <c r="I95" s="61">
        <v>147529.53</v>
      </c>
      <c r="J95" s="36"/>
      <c r="K95" s="33"/>
    </row>
    <row r="96" spans="2:11" x14ac:dyDescent="0.25">
      <c r="B96" s="40"/>
      <c r="C96" s="41"/>
      <c r="D96" s="48">
        <v>329</v>
      </c>
      <c r="E96" s="48"/>
      <c r="F96" s="46" t="s">
        <v>105</v>
      </c>
      <c r="G96" s="59">
        <f>SUM(G97:G103)</f>
        <v>97370.71</v>
      </c>
      <c r="H96" s="59">
        <f>SUM(H97:H103)</f>
        <v>70249.78</v>
      </c>
      <c r="I96" s="59">
        <f>SUM(I97:I103)</f>
        <v>93423.96</v>
      </c>
      <c r="J96" s="36">
        <f t="shared" si="23"/>
        <v>95.946676367051239</v>
      </c>
      <c r="K96" s="33"/>
    </row>
    <row r="97" spans="2:11" ht="25.5" x14ac:dyDescent="0.25">
      <c r="B97" s="40"/>
      <c r="C97" s="44"/>
      <c r="D97" s="42"/>
      <c r="E97" s="40">
        <v>3291</v>
      </c>
      <c r="F97" s="44" t="s">
        <v>98</v>
      </c>
      <c r="G97" s="61">
        <v>4664.7700000000004</v>
      </c>
      <c r="H97" s="61">
        <v>11000</v>
      </c>
      <c r="I97" s="61">
        <v>9430.32</v>
      </c>
      <c r="J97" s="33">
        <f t="shared" si="23"/>
        <v>202.16044949697411</v>
      </c>
      <c r="K97" s="33"/>
    </row>
    <row r="98" spans="2:11" x14ac:dyDescent="0.25">
      <c r="B98" s="40"/>
      <c r="C98" s="41"/>
      <c r="D98" s="42"/>
      <c r="E98" s="40">
        <v>3292</v>
      </c>
      <c r="F98" s="41" t="s">
        <v>99</v>
      </c>
      <c r="G98" s="61">
        <v>20616.240000000002</v>
      </c>
      <c r="H98" s="61">
        <v>45000</v>
      </c>
      <c r="I98" s="61">
        <v>31135.31</v>
      </c>
      <c r="J98" s="33">
        <f t="shared" si="23"/>
        <v>151.02322246927665</v>
      </c>
      <c r="K98" s="33"/>
    </row>
    <row r="99" spans="2:11" x14ac:dyDescent="0.25">
      <c r="B99" s="40"/>
      <c r="C99" s="41"/>
      <c r="D99" s="42"/>
      <c r="E99" s="40">
        <v>3293</v>
      </c>
      <c r="F99" s="41" t="s">
        <v>100</v>
      </c>
      <c r="G99" s="61">
        <v>621.19000000000005</v>
      </c>
      <c r="H99" s="61">
        <v>3000</v>
      </c>
      <c r="I99" s="61">
        <v>1462.43</v>
      </c>
      <c r="J99" s="33">
        <f t="shared" si="23"/>
        <v>235.42394436484813</v>
      </c>
      <c r="K99" s="33"/>
    </row>
    <row r="100" spans="2:11" x14ac:dyDescent="0.25">
      <c r="B100" s="40"/>
      <c r="C100" s="41"/>
      <c r="D100" s="42"/>
      <c r="E100" s="40">
        <v>3294</v>
      </c>
      <c r="F100" s="41" t="s">
        <v>101</v>
      </c>
      <c r="G100" s="61">
        <v>1369.8</v>
      </c>
      <c r="H100" s="61">
        <v>3000</v>
      </c>
      <c r="I100" s="61">
        <v>3382.28</v>
      </c>
      <c r="J100" s="33">
        <f t="shared" si="23"/>
        <v>246.91779821871808</v>
      </c>
      <c r="K100" s="33"/>
    </row>
    <row r="101" spans="2:11" x14ac:dyDescent="0.25">
      <c r="B101" s="40"/>
      <c r="C101" s="41"/>
      <c r="D101" s="42"/>
      <c r="E101" s="40">
        <v>3295</v>
      </c>
      <c r="F101" s="41" t="s">
        <v>102</v>
      </c>
      <c r="G101" s="61">
        <v>1228.49</v>
      </c>
      <c r="H101" s="61">
        <v>4200</v>
      </c>
      <c r="I101" s="61">
        <v>1093.19</v>
      </c>
      <c r="J101" s="33">
        <f t="shared" si="23"/>
        <v>88.986479336421141</v>
      </c>
      <c r="K101" s="33"/>
    </row>
    <row r="102" spans="2:11" x14ac:dyDescent="0.25">
      <c r="B102" s="40"/>
      <c r="C102" s="41"/>
      <c r="D102" s="42"/>
      <c r="E102" s="40" t="s">
        <v>103</v>
      </c>
      <c r="F102" s="41" t="s">
        <v>104</v>
      </c>
      <c r="G102" s="61">
        <v>0</v>
      </c>
      <c r="H102" s="61">
        <v>3000</v>
      </c>
      <c r="I102" s="61">
        <v>46017.18</v>
      </c>
      <c r="J102" s="33" t="e">
        <f t="shared" si="23"/>
        <v>#DIV/0!</v>
      </c>
      <c r="K102" s="33"/>
    </row>
    <row r="103" spans="2:11" x14ac:dyDescent="0.25">
      <c r="B103" s="40"/>
      <c r="C103" s="41"/>
      <c r="D103" s="42"/>
      <c r="E103" s="40">
        <v>3299</v>
      </c>
      <c r="F103" s="41" t="s">
        <v>105</v>
      </c>
      <c r="G103" s="61">
        <v>68870.22</v>
      </c>
      <c r="H103" s="61">
        <v>1049.78</v>
      </c>
      <c r="I103" s="61">
        <v>903.25</v>
      </c>
      <c r="J103" s="33">
        <f t="shared" si="23"/>
        <v>1.3115247780535622</v>
      </c>
      <c r="K103" s="33"/>
    </row>
    <row r="104" spans="2:11" x14ac:dyDescent="0.25">
      <c r="B104" s="40"/>
      <c r="C104" s="49" t="s">
        <v>127</v>
      </c>
      <c r="D104" s="48"/>
      <c r="E104" s="48"/>
      <c r="F104" s="49" t="s">
        <v>119</v>
      </c>
      <c r="G104" s="59">
        <f t="shared" ref="G104:I104" si="24">SUM(G105)</f>
        <v>14336.07</v>
      </c>
      <c r="H104" s="59">
        <f>SUM(H105)</f>
        <v>11400</v>
      </c>
      <c r="I104" s="59">
        <f t="shared" si="24"/>
        <v>12713.18</v>
      </c>
      <c r="J104" s="36">
        <f t="shared" si="23"/>
        <v>88.679673020569794</v>
      </c>
      <c r="K104" s="36">
        <f>I104/H104*100</f>
        <v>111.51912280701754</v>
      </c>
    </row>
    <row r="105" spans="2:11" x14ac:dyDescent="0.25">
      <c r="B105" s="40"/>
      <c r="C105" s="41"/>
      <c r="D105" s="48">
        <v>343</v>
      </c>
      <c r="E105" s="48"/>
      <c r="F105" s="46" t="s">
        <v>120</v>
      </c>
      <c r="G105" s="59">
        <f>SUM(G106:G108)</f>
        <v>14336.07</v>
      </c>
      <c r="H105" s="59">
        <f>SUM(H106:H108)</f>
        <v>11400</v>
      </c>
      <c r="I105" s="59">
        <f>SUM(I106:I108)</f>
        <v>12713.18</v>
      </c>
      <c r="J105" s="36">
        <f t="shared" si="23"/>
        <v>88.679673020569794</v>
      </c>
      <c r="K105" s="33"/>
    </row>
    <row r="106" spans="2:11" x14ac:dyDescent="0.25">
      <c r="B106" s="40"/>
      <c r="C106" s="44"/>
      <c r="D106" s="42"/>
      <c r="E106" s="40">
        <v>3431</v>
      </c>
      <c r="F106" s="44" t="s">
        <v>106</v>
      </c>
      <c r="G106" s="61">
        <v>14334.08</v>
      </c>
      <c r="H106" s="61">
        <v>8000</v>
      </c>
      <c r="I106" s="61">
        <v>11343.93</v>
      </c>
      <c r="J106" s="33">
        <f t="shared" si="23"/>
        <v>79.139575054694831</v>
      </c>
      <c r="K106" s="33"/>
    </row>
    <row r="107" spans="2:11" x14ac:dyDescent="0.25">
      <c r="B107" s="40"/>
      <c r="C107" s="41"/>
      <c r="D107" s="42"/>
      <c r="E107" s="40">
        <v>3433</v>
      </c>
      <c r="F107" s="41" t="s">
        <v>107</v>
      </c>
      <c r="G107" s="61">
        <v>1.99</v>
      </c>
      <c r="H107" s="61">
        <v>400</v>
      </c>
      <c r="I107" s="61">
        <v>49.25</v>
      </c>
      <c r="J107" s="33">
        <f t="shared" si="23"/>
        <v>2474.8743718592964</v>
      </c>
      <c r="K107" s="33"/>
    </row>
    <row r="108" spans="2:11" x14ac:dyDescent="0.25">
      <c r="B108" s="40"/>
      <c r="C108" s="41"/>
      <c r="D108" s="42"/>
      <c r="E108" s="40">
        <v>3434</v>
      </c>
      <c r="F108" s="41" t="s">
        <v>108</v>
      </c>
      <c r="G108" s="61">
        <v>0</v>
      </c>
      <c r="H108" s="61">
        <v>3000</v>
      </c>
      <c r="I108" s="61">
        <v>1320</v>
      </c>
      <c r="J108" s="33">
        <v>0</v>
      </c>
      <c r="K108" s="33"/>
    </row>
    <row r="109" spans="2:11" ht="25.5" x14ac:dyDescent="0.25">
      <c r="B109" s="40"/>
      <c r="C109" s="46" t="s">
        <v>128</v>
      </c>
      <c r="D109" s="48"/>
      <c r="E109" s="48"/>
      <c r="F109" s="46" t="s">
        <v>121</v>
      </c>
      <c r="G109" s="59">
        <f t="shared" ref="G109:I109" si="25">SUM(G110)</f>
        <v>10395.219999999999</v>
      </c>
      <c r="H109" s="59">
        <f>SUM(H110)</f>
        <v>19551.759999999998</v>
      </c>
      <c r="I109" s="59">
        <f t="shared" si="25"/>
        <v>3962.82</v>
      </c>
      <c r="J109" s="36">
        <f t="shared" si="23"/>
        <v>38.121559716869875</v>
      </c>
      <c r="K109" s="36">
        <f>I109/H109*100</f>
        <v>20.268354357868553</v>
      </c>
    </row>
    <row r="110" spans="2:11" x14ac:dyDescent="0.25">
      <c r="B110" s="40"/>
      <c r="C110" s="44"/>
      <c r="D110" s="48">
        <v>372</v>
      </c>
      <c r="E110" s="48"/>
      <c r="F110" s="49" t="s">
        <v>122</v>
      </c>
      <c r="G110" s="59">
        <f t="shared" ref="G110:I110" si="26">SUM(G111)</f>
        <v>10395.219999999999</v>
      </c>
      <c r="H110" s="59">
        <f>SUM(H111)</f>
        <v>19551.759999999998</v>
      </c>
      <c r="I110" s="59">
        <f t="shared" si="26"/>
        <v>3962.82</v>
      </c>
      <c r="J110" s="36">
        <f t="shared" si="23"/>
        <v>38.121559716869875</v>
      </c>
      <c r="K110" s="33"/>
    </row>
    <row r="111" spans="2:11" x14ac:dyDescent="0.25">
      <c r="B111" s="40"/>
      <c r="C111" s="41"/>
      <c r="D111" s="42"/>
      <c r="E111" s="40">
        <v>3721</v>
      </c>
      <c r="F111" s="41" t="s">
        <v>109</v>
      </c>
      <c r="G111" s="61">
        <v>10395.219999999999</v>
      </c>
      <c r="H111" s="61">
        <v>19551.759999999998</v>
      </c>
      <c r="I111" s="61">
        <v>3962.82</v>
      </c>
      <c r="J111" s="33">
        <f t="shared" si="23"/>
        <v>38.121559716869875</v>
      </c>
      <c r="K111" s="33"/>
    </row>
    <row r="112" spans="2:11" x14ac:dyDescent="0.25">
      <c r="B112" s="40"/>
      <c r="C112" s="46" t="s">
        <v>129</v>
      </c>
      <c r="D112" s="48"/>
      <c r="E112" s="48"/>
      <c r="F112" s="46" t="s">
        <v>123</v>
      </c>
      <c r="G112" s="59">
        <f t="shared" ref="G112:I112" si="27">SUM(G113,G115)</f>
        <v>0</v>
      </c>
      <c r="H112" s="59">
        <f>SUM(H113,H115)</f>
        <v>3270</v>
      </c>
      <c r="I112" s="59">
        <f t="shared" si="27"/>
        <v>2047.22</v>
      </c>
      <c r="J112" s="36"/>
      <c r="K112" s="36">
        <f>I112/H112*100</f>
        <v>62.606116207951068</v>
      </c>
    </row>
    <row r="113" spans="2:11" x14ac:dyDescent="0.25">
      <c r="B113" s="40"/>
      <c r="C113" s="46"/>
      <c r="D113" s="48">
        <v>381</v>
      </c>
      <c r="E113" s="48"/>
      <c r="F113" s="46" t="s">
        <v>124</v>
      </c>
      <c r="G113" s="59">
        <f t="shared" ref="G113:I113" si="28">SUM(G114)</f>
        <v>0</v>
      </c>
      <c r="H113" s="59">
        <f>SUM(H114)</f>
        <v>270</v>
      </c>
      <c r="I113" s="59">
        <f t="shared" si="28"/>
        <v>0</v>
      </c>
      <c r="J113" s="36"/>
      <c r="K113" s="36"/>
    </row>
    <row r="114" spans="2:11" x14ac:dyDescent="0.25">
      <c r="B114" s="40"/>
      <c r="C114" s="41"/>
      <c r="D114" s="42"/>
      <c r="E114" s="40">
        <v>3811</v>
      </c>
      <c r="F114" s="41" t="s">
        <v>110</v>
      </c>
      <c r="G114" s="61">
        <v>0</v>
      </c>
      <c r="H114" s="61">
        <v>270</v>
      </c>
      <c r="I114" s="61">
        <v>0</v>
      </c>
      <c r="J114" s="33"/>
      <c r="K114" s="33"/>
    </row>
    <row r="115" spans="2:11" x14ac:dyDescent="0.25">
      <c r="B115" s="40"/>
      <c r="C115" s="41"/>
      <c r="D115" s="48">
        <v>383</v>
      </c>
      <c r="E115" s="48"/>
      <c r="F115" s="46" t="s">
        <v>125</v>
      </c>
      <c r="G115" s="59">
        <f t="shared" ref="G115:I115" si="29">SUM(G116)</f>
        <v>0</v>
      </c>
      <c r="H115" s="59">
        <f>SUM(H116)</f>
        <v>3000</v>
      </c>
      <c r="I115" s="59">
        <f t="shared" si="29"/>
        <v>2047.22</v>
      </c>
      <c r="J115" s="36"/>
      <c r="K115" s="36"/>
    </row>
    <row r="116" spans="2:11" x14ac:dyDescent="0.25">
      <c r="B116" s="40"/>
      <c r="C116" s="41"/>
      <c r="D116" s="42"/>
      <c r="E116" s="40">
        <v>3834</v>
      </c>
      <c r="F116" s="41" t="s">
        <v>111</v>
      </c>
      <c r="G116" s="61">
        <v>0</v>
      </c>
      <c r="H116" s="61">
        <v>3000</v>
      </c>
      <c r="I116" s="61">
        <v>2047.22</v>
      </c>
      <c r="J116" s="33"/>
      <c r="K116" s="33"/>
    </row>
    <row r="117" spans="2:11" x14ac:dyDescent="0.25">
      <c r="B117" s="50">
        <v>4</v>
      </c>
      <c r="C117" s="51"/>
      <c r="D117" s="48"/>
      <c r="E117" s="45"/>
      <c r="F117" s="51" t="s">
        <v>139</v>
      </c>
      <c r="G117" s="59">
        <f>SUM(G118,G121,G135)</f>
        <v>163284.25</v>
      </c>
      <c r="H117" s="59">
        <f>SUM(H118,H121,H135)</f>
        <v>514000</v>
      </c>
      <c r="I117" s="59">
        <f>SUM(I118,I121,I135)</f>
        <v>76843.86</v>
      </c>
      <c r="J117" s="36">
        <f t="shared" si="23"/>
        <v>47.061403656506982</v>
      </c>
      <c r="K117" s="36">
        <f>I117/H117*100</f>
        <v>14.950167315175097</v>
      </c>
    </row>
    <row r="118" spans="2:11" s="91" customFormat="1" x14ac:dyDescent="0.25">
      <c r="B118" s="50"/>
      <c r="C118" s="50">
        <v>41</v>
      </c>
      <c r="D118" s="52"/>
      <c r="E118" s="52"/>
      <c r="F118" s="51" t="s">
        <v>140</v>
      </c>
      <c r="G118" s="59">
        <f t="shared" ref="G118:I118" si="30">SUM(G119)</f>
        <v>901.11</v>
      </c>
      <c r="H118" s="59">
        <f>SUM(H119)</f>
        <v>15000</v>
      </c>
      <c r="I118" s="59">
        <f t="shared" si="30"/>
        <v>0</v>
      </c>
      <c r="J118" s="36">
        <v>0</v>
      </c>
      <c r="K118" s="36"/>
    </row>
    <row r="119" spans="2:11" x14ac:dyDescent="0.25">
      <c r="B119" s="53"/>
      <c r="C119" s="54"/>
      <c r="D119" s="50">
        <v>412</v>
      </c>
      <c r="E119" s="52"/>
      <c r="F119" s="51" t="s">
        <v>141</v>
      </c>
      <c r="G119" s="59">
        <f t="shared" ref="G119:I119" si="31">SUM(G120)</f>
        <v>901.11</v>
      </c>
      <c r="H119" s="59">
        <f>SUM(H120)</f>
        <v>15000</v>
      </c>
      <c r="I119" s="59">
        <f t="shared" si="31"/>
        <v>0</v>
      </c>
      <c r="J119" s="33"/>
      <c r="K119" s="33"/>
    </row>
    <row r="120" spans="2:11" x14ac:dyDescent="0.25">
      <c r="B120" s="53"/>
      <c r="C120" s="54"/>
      <c r="D120" s="55"/>
      <c r="E120" s="53">
        <v>4123</v>
      </c>
      <c r="F120" s="54" t="s">
        <v>130</v>
      </c>
      <c r="G120" s="61">
        <v>901.11</v>
      </c>
      <c r="H120" s="237">
        <v>15000</v>
      </c>
      <c r="I120" s="237">
        <v>0</v>
      </c>
      <c r="J120" s="33"/>
      <c r="K120" s="33"/>
    </row>
    <row r="121" spans="2:11" x14ac:dyDescent="0.25">
      <c r="B121" s="53"/>
      <c r="C121" s="56" t="s">
        <v>147</v>
      </c>
      <c r="D121" s="52"/>
      <c r="E121" s="52"/>
      <c r="F121" s="56" t="s">
        <v>142</v>
      </c>
      <c r="G121" s="59">
        <f t="shared" ref="G121:I121" si="32">SUM(G122,G124,G131)</f>
        <v>108018.18000000001</v>
      </c>
      <c r="H121" s="233">
        <f>SUM(H122,H124,H131,H133)</f>
        <v>499000</v>
      </c>
      <c r="I121" s="233">
        <f t="shared" si="32"/>
        <v>76843.86</v>
      </c>
      <c r="J121" s="36">
        <f t="shared" si="23"/>
        <v>71.139747031471927</v>
      </c>
      <c r="K121" s="36">
        <f>I121/H121*100</f>
        <v>15.399571142284568</v>
      </c>
    </row>
    <row r="122" spans="2:11" x14ac:dyDescent="0.25">
      <c r="B122" s="53"/>
      <c r="C122" s="51"/>
      <c r="D122" s="50">
        <v>421</v>
      </c>
      <c r="E122" s="52"/>
      <c r="F122" s="51" t="s">
        <v>143</v>
      </c>
      <c r="G122" s="59">
        <f t="shared" ref="G122:I122" si="33">SUM(G123)</f>
        <v>0</v>
      </c>
      <c r="H122" s="233">
        <f>SUM(H123)</f>
        <v>140000</v>
      </c>
      <c r="I122" s="233">
        <f t="shared" si="33"/>
        <v>0</v>
      </c>
      <c r="J122" s="33"/>
      <c r="K122" s="33"/>
    </row>
    <row r="123" spans="2:11" s="79" customFormat="1" x14ac:dyDescent="0.25">
      <c r="B123" s="53"/>
      <c r="C123" s="54"/>
      <c r="D123" s="189"/>
      <c r="E123" s="53">
        <v>4212</v>
      </c>
      <c r="F123" s="54" t="s">
        <v>131</v>
      </c>
      <c r="G123" s="190">
        <v>0</v>
      </c>
      <c r="H123" s="238">
        <v>140000</v>
      </c>
      <c r="I123" s="238">
        <v>0</v>
      </c>
      <c r="J123" s="191"/>
      <c r="K123" s="191"/>
    </row>
    <row r="124" spans="2:11" x14ac:dyDescent="0.25">
      <c r="B124" s="53"/>
      <c r="C124" s="54"/>
      <c r="D124" s="50">
        <v>422</v>
      </c>
      <c r="E124" s="52"/>
      <c r="F124" s="51" t="s">
        <v>144</v>
      </c>
      <c r="G124" s="59">
        <f>SUM(G125:G130)</f>
        <v>108018.18000000001</v>
      </c>
      <c r="H124" s="233">
        <f>SUM(H125:H130)</f>
        <v>299000</v>
      </c>
      <c r="I124" s="233">
        <f>SUM(I125:I130)</f>
        <v>76843.86</v>
      </c>
      <c r="J124" s="36">
        <f t="shared" si="23"/>
        <v>71.139747031471927</v>
      </c>
      <c r="K124" s="33"/>
    </row>
    <row r="125" spans="2:11" x14ac:dyDescent="0.25">
      <c r="B125" s="53"/>
      <c r="C125" s="54"/>
      <c r="D125" s="55"/>
      <c r="E125" s="53">
        <v>4221</v>
      </c>
      <c r="F125" s="54" t="s">
        <v>132</v>
      </c>
      <c r="G125" s="61">
        <v>5675.12</v>
      </c>
      <c r="H125" s="237">
        <v>87000</v>
      </c>
      <c r="I125" s="237">
        <v>17629.77</v>
      </c>
      <c r="J125" s="33">
        <f t="shared" si="23"/>
        <v>310.65017127391144</v>
      </c>
      <c r="K125" s="33"/>
    </row>
    <row r="126" spans="2:11" s="73" customFormat="1" x14ac:dyDescent="0.25">
      <c r="B126" s="53"/>
      <c r="C126" s="54"/>
      <c r="D126" s="55"/>
      <c r="E126" s="53" t="s">
        <v>235</v>
      </c>
      <c r="F126" s="54" t="s">
        <v>215</v>
      </c>
      <c r="G126" s="61">
        <v>0</v>
      </c>
      <c r="H126" s="237">
        <v>2500</v>
      </c>
      <c r="I126" s="237">
        <v>0</v>
      </c>
      <c r="J126" s="33"/>
      <c r="K126" s="33"/>
    </row>
    <row r="127" spans="2:11" x14ac:dyDescent="0.25">
      <c r="B127" s="53"/>
      <c r="C127" s="54"/>
      <c r="D127" s="55"/>
      <c r="E127" s="53">
        <v>4223</v>
      </c>
      <c r="F127" s="54" t="s">
        <v>133</v>
      </c>
      <c r="G127" s="61">
        <v>1085.23</v>
      </c>
      <c r="H127" s="237">
        <v>8200</v>
      </c>
      <c r="I127" s="237">
        <v>8458.98</v>
      </c>
      <c r="J127" s="33"/>
      <c r="K127" s="33"/>
    </row>
    <row r="128" spans="2:11" x14ac:dyDescent="0.25">
      <c r="B128" s="53"/>
      <c r="C128" s="54"/>
      <c r="D128" s="55"/>
      <c r="E128" s="53">
        <v>4224</v>
      </c>
      <c r="F128" s="54" t="s">
        <v>134</v>
      </c>
      <c r="G128" s="61">
        <v>100822.03</v>
      </c>
      <c r="H128" s="237">
        <v>200000</v>
      </c>
      <c r="I128" s="237">
        <v>49199.3</v>
      </c>
      <c r="J128" s="33">
        <f t="shared" ref="J128:J130" si="34">I128/G128*100</f>
        <v>48.798164448781684</v>
      </c>
      <c r="K128" s="33"/>
    </row>
    <row r="129" spans="2:11" x14ac:dyDescent="0.25">
      <c r="B129" s="53"/>
      <c r="C129" s="54"/>
      <c r="D129" s="55"/>
      <c r="E129" s="53">
        <v>4225</v>
      </c>
      <c r="F129" s="54" t="s">
        <v>135</v>
      </c>
      <c r="G129" s="61">
        <v>0</v>
      </c>
      <c r="H129" s="237">
        <v>300</v>
      </c>
      <c r="I129" s="237">
        <v>0</v>
      </c>
      <c r="J129" s="33"/>
      <c r="K129" s="33"/>
    </row>
    <row r="130" spans="2:11" x14ac:dyDescent="0.25">
      <c r="B130" s="53"/>
      <c r="C130" s="57"/>
      <c r="D130" s="55"/>
      <c r="E130" s="53">
        <v>4227</v>
      </c>
      <c r="F130" s="57" t="s">
        <v>136</v>
      </c>
      <c r="G130" s="61">
        <v>435.8</v>
      </c>
      <c r="H130" s="237">
        <v>1000</v>
      </c>
      <c r="I130" s="237">
        <v>1555.81</v>
      </c>
      <c r="J130" s="33">
        <f t="shared" si="34"/>
        <v>357.00091785222577</v>
      </c>
      <c r="K130" s="33"/>
    </row>
    <row r="131" spans="2:11" x14ac:dyDescent="0.25">
      <c r="B131" s="53"/>
      <c r="C131" s="54"/>
      <c r="D131" s="64">
        <v>423</v>
      </c>
      <c r="E131" s="50"/>
      <c r="F131" s="51" t="s">
        <v>145</v>
      </c>
      <c r="G131" s="59">
        <f t="shared" ref="G131:I131" si="35">SUM(G132)</f>
        <v>0</v>
      </c>
      <c r="H131" s="233">
        <f>SUM(H132)</f>
        <v>50000</v>
      </c>
      <c r="I131" s="233">
        <f t="shared" si="35"/>
        <v>0</v>
      </c>
      <c r="J131" s="36"/>
      <c r="K131" s="33"/>
    </row>
    <row r="132" spans="2:11" x14ac:dyDescent="0.25">
      <c r="B132" s="53"/>
      <c r="C132" s="54"/>
      <c r="D132" s="55"/>
      <c r="E132" s="53">
        <v>4231</v>
      </c>
      <c r="F132" s="54" t="s">
        <v>137</v>
      </c>
      <c r="G132" s="61">
        <v>0</v>
      </c>
      <c r="H132" s="237">
        <v>50000</v>
      </c>
      <c r="I132" s="237">
        <v>0</v>
      </c>
      <c r="J132" s="36"/>
      <c r="K132" s="36"/>
    </row>
    <row r="133" spans="2:11" s="73" customFormat="1" x14ac:dyDescent="0.25">
      <c r="B133" s="53"/>
      <c r="C133" s="54"/>
      <c r="D133" s="64">
        <v>426</v>
      </c>
      <c r="E133" s="50"/>
      <c r="F133" s="51" t="s">
        <v>233</v>
      </c>
      <c r="G133" s="61"/>
      <c r="H133" s="233">
        <f>H134</f>
        <v>10000</v>
      </c>
      <c r="I133" s="237"/>
      <c r="J133" s="36"/>
      <c r="K133" s="36"/>
    </row>
    <row r="134" spans="2:11" s="73" customFormat="1" x14ac:dyDescent="0.25">
      <c r="B134" s="53"/>
      <c r="C134" s="54"/>
      <c r="D134" s="55"/>
      <c r="E134" s="53" t="s">
        <v>232</v>
      </c>
      <c r="F134" s="54" t="s">
        <v>234</v>
      </c>
      <c r="G134" s="61">
        <v>0</v>
      </c>
      <c r="H134" s="237">
        <v>10000</v>
      </c>
      <c r="I134" s="237">
        <v>0</v>
      </c>
      <c r="J134" s="36"/>
      <c r="K134" s="36"/>
    </row>
    <row r="135" spans="2:11" x14ac:dyDescent="0.25">
      <c r="B135" s="53"/>
      <c r="C135" s="50">
        <v>45</v>
      </c>
      <c r="D135" s="52"/>
      <c r="E135" s="52"/>
      <c r="F135" s="51" t="s">
        <v>146</v>
      </c>
      <c r="G135" s="59">
        <f t="shared" ref="G135:I135" si="36">SUM(G136)</f>
        <v>54364.959999999999</v>
      </c>
      <c r="H135" s="59">
        <f>SUM(H136)</f>
        <v>0</v>
      </c>
      <c r="I135" s="59">
        <f t="shared" si="36"/>
        <v>0</v>
      </c>
      <c r="J135" s="36"/>
      <c r="K135" s="36"/>
    </row>
    <row r="136" spans="2:11" x14ac:dyDescent="0.25">
      <c r="B136" s="53"/>
      <c r="C136" s="54"/>
      <c r="D136" s="53">
        <v>451</v>
      </c>
      <c r="E136" s="55"/>
      <c r="F136" s="54" t="s">
        <v>138</v>
      </c>
      <c r="G136" s="61">
        <v>54364.959999999999</v>
      </c>
      <c r="H136" s="61">
        <v>0</v>
      </c>
      <c r="I136" s="61">
        <v>0</v>
      </c>
      <c r="J136" s="33"/>
      <c r="K136" s="33"/>
    </row>
    <row r="138" spans="2:11" ht="15.75" x14ac:dyDescent="0.25">
      <c r="B138" s="243" t="s">
        <v>264</v>
      </c>
      <c r="C138" s="243"/>
      <c r="D138" s="243"/>
      <c r="E138" s="73"/>
      <c r="F138" s="73"/>
      <c r="G138" s="242" t="s">
        <v>262</v>
      </c>
      <c r="H138" s="242"/>
      <c r="I138" s="242"/>
      <c r="J138" s="242"/>
    </row>
    <row r="139" spans="2:11" ht="15.75" x14ac:dyDescent="0.25">
      <c r="B139" s="73"/>
      <c r="C139" s="73"/>
      <c r="D139" s="73"/>
      <c r="E139" s="73"/>
      <c r="F139" s="73"/>
      <c r="G139" s="73"/>
      <c r="H139" s="73"/>
      <c r="I139" s="73"/>
      <c r="J139" s="239" t="s">
        <v>263</v>
      </c>
    </row>
  </sheetData>
  <protectedRanges>
    <protectedRange algorithmName="SHA-512" hashValue="R8frfBQ/MhInQYm+jLEgMwgPwCkrGPIUaxyIFLRSCn/+fIsUU6bmJDax/r7gTh2PEAEvgODYwg0rRRjqSM/oww==" saltValue="tbZzHO5lCNHCDH5y3XGZag==" spinCount="100000" sqref="D62 E72:E75 B69:B76 E84:E92 E97:E103 E77:E82 E106:E108 E63:E65 E111 E114 B83:B116 E116:E117 B60:C68 E95 F60:F116 C69:C116 E69" name="Range1_2"/>
    <protectedRange algorithmName="SHA-512" hashValue="R8frfBQ/MhInQYm+jLEgMwgPwCkrGPIUaxyIFLRSCn/+fIsUU6bmJDax/r7gTh2PEAEvgODYwg0rRRjqSM/oww==" saltValue="tbZzHO5lCNHCDH5y3XGZag==" spinCount="100000" sqref="D119 D122 D124 B117:C136 E120 F117:F122 E123:F123 F124:F132 D136 F135:F136 E133:F134 E125:E132" name="Range1_1"/>
  </protectedRanges>
  <mergeCells count="14">
    <mergeCell ref="B138:D138"/>
    <mergeCell ref="G138:J138"/>
    <mergeCell ref="B1:K1"/>
    <mergeCell ref="B2:K2"/>
    <mergeCell ref="B4:K4"/>
    <mergeCell ref="B6:K6"/>
    <mergeCell ref="B58:F58"/>
    <mergeCell ref="B9:F9"/>
    <mergeCell ref="B57:F57"/>
    <mergeCell ref="B8:F8"/>
    <mergeCell ref="B7:K7"/>
    <mergeCell ref="B5:K5"/>
    <mergeCell ref="B56:K56"/>
    <mergeCell ref="B3:K3"/>
  </mergeCells>
  <pageMargins left="0.25" right="0.25" top="0.75" bottom="0.75" header="0.3" footer="0.3"/>
  <pageSetup paperSize="9" scale="7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J42"/>
  <sheetViews>
    <sheetView zoomScale="110" zoomScaleNormal="110" workbookViewId="0">
      <selection activeCell="B2" sqref="B2:G43"/>
    </sheetView>
  </sheetViews>
  <sheetFormatPr defaultRowHeight="15" x14ac:dyDescent="0.25"/>
  <cols>
    <col min="2" max="2" width="48.85546875" customWidth="1"/>
    <col min="3" max="3" width="25.140625" style="73" customWidth="1"/>
    <col min="4" max="4" width="25.42578125" customWidth="1"/>
    <col min="5" max="5" width="25.140625" customWidth="1"/>
    <col min="6" max="6" width="29.140625" customWidth="1"/>
    <col min="7" max="8" width="25.28515625" customWidth="1"/>
    <col min="9" max="10" width="15.7109375" customWidth="1"/>
  </cols>
  <sheetData>
    <row r="1" spans="2:7" ht="18" x14ac:dyDescent="0.25">
      <c r="B1" s="2"/>
      <c r="C1" s="10"/>
      <c r="D1" s="2"/>
      <c r="E1" s="2"/>
      <c r="F1" s="3"/>
      <c r="G1" s="3"/>
    </row>
    <row r="2" spans="2:7" ht="15.75" customHeight="1" x14ac:dyDescent="0.25">
      <c r="B2" s="267" t="s">
        <v>28</v>
      </c>
      <c r="C2" s="267"/>
      <c r="D2" s="267"/>
      <c r="E2" s="267"/>
      <c r="F2" s="267"/>
      <c r="G2" s="267"/>
    </row>
    <row r="3" spans="2:7" ht="18" x14ac:dyDescent="0.25">
      <c r="B3" s="24"/>
      <c r="C3" s="186"/>
      <c r="D3" s="24"/>
      <c r="E3" s="24"/>
      <c r="F3" s="25"/>
      <c r="G3" s="25"/>
    </row>
    <row r="4" spans="2:7" ht="33.75" customHeight="1" x14ac:dyDescent="0.25">
      <c r="B4" s="20" t="s">
        <v>4</v>
      </c>
      <c r="C4" s="183" t="s">
        <v>231</v>
      </c>
      <c r="D4" s="222" t="s">
        <v>243</v>
      </c>
      <c r="E4" s="183" t="s">
        <v>242</v>
      </c>
      <c r="F4" s="20" t="s">
        <v>16</v>
      </c>
      <c r="G4" s="20" t="s">
        <v>34</v>
      </c>
    </row>
    <row r="5" spans="2:7" x14ac:dyDescent="0.25">
      <c r="B5" s="20">
        <v>1</v>
      </c>
      <c r="C5" s="187">
        <v>4</v>
      </c>
      <c r="D5" s="22">
        <v>3</v>
      </c>
      <c r="E5" s="20">
        <v>4</v>
      </c>
      <c r="F5" s="22" t="s">
        <v>40</v>
      </c>
      <c r="G5" s="22" t="s">
        <v>41</v>
      </c>
    </row>
    <row r="6" spans="2:7" s="147" customFormat="1" x14ac:dyDescent="0.25">
      <c r="B6" s="66" t="s">
        <v>31</v>
      </c>
      <c r="C6" s="144">
        <f t="shared" ref="C6" si="0">SUM(C7+C9+C11+C13+C17+C19)</f>
        <v>7357656.6699999999</v>
      </c>
      <c r="D6" s="144">
        <f t="shared" ref="D6:E6" si="1">SUM(D7+D9+D11+D13+D17+D19)</f>
        <v>15864604</v>
      </c>
      <c r="E6" s="144">
        <f t="shared" si="1"/>
        <v>7759982.0600000005</v>
      </c>
      <c r="F6" s="145">
        <f>E6/C6*100</f>
        <v>105.46811856063407</v>
      </c>
      <c r="G6" s="146">
        <f>E6/D6*100</f>
        <v>48.913808753121103</v>
      </c>
    </row>
    <row r="7" spans="2:7" s="91" customFormat="1" x14ac:dyDescent="0.25">
      <c r="B7" s="66" t="s">
        <v>10</v>
      </c>
      <c r="C7" s="105">
        <f t="shared" ref="C7:E7" si="2">C8</f>
        <v>219990.69</v>
      </c>
      <c r="D7" s="98">
        <f t="shared" si="2"/>
        <v>415525</v>
      </c>
      <c r="E7" s="105">
        <f t="shared" si="2"/>
        <v>80338.52</v>
      </c>
      <c r="F7" s="115">
        <f t="shared" ref="F7:F35" si="3">E7/C7*100</f>
        <v>36.51905451089771</v>
      </c>
      <c r="G7" s="116">
        <f t="shared" ref="G7:G37" si="4">E7/D7*100</f>
        <v>19.33422056434631</v>
      </c>
    </row>
    <row r="8" spans="2:7" x14ac:dyDescent="0.25">
      <c r="B8" s="67" t="s">
        <v>11</v>
      </c>
      <c r="C8" s="106">
        <v>219990.69</v>
      </c>
      <c r="D8" s="94">
        <v>415525</v>
      </c>
      <c r="E8" s="106">
        <v>80338.52</v>
      </c>
      <c r="F8" s="115">
        <f t="shared" si="3"/>
        <v>36.51905451089771</v>
      </c>
      <c r="G8" s="90">
        <f t="shared" si="4"/>
        <v>19.33422056434631</v>
      </c>
    </row>
    <row r="9" spans="2:7" s="91" customFormat="1" x14ac:dyDescent="0.25">
      <c r="B9" s="66" t="s">
        <v>12</v>
      </c>
      <c r="C9" s="105">
        <f t="shared" ref="C9:E9" si="5">C10</f>
        <v>1386075.73</v>
      </c>
      <c r="D9" s="118">
        <f t="shared" si="5"/>
        <v>2723885</v>
      </c>
      <c r="E9" s="105">
        <f t="shared" si="5"/>
        <v>1524385</v>
      </c>
      <c r="F9" s="115">
        <f t="shared" si="3"/>
        <v>109.97847859294095</v>
      </c>
      <c r="G9" s="116">
        <f t="shared" si="4"/>
        <v>55.963632825908583</v>
      </c>
    </row>
    <row r="10" spans="2:7" x14ac:dyDescent="0.25">
      <c r="B10" s="68" t="s">
        <v>13</v>
      </c>
      <c r="C10" s="107">
        <v>1386075.73</v>
      </c>
      <c r="D10" s="94">
        <v>2723885</v>
      </c>
      <c r="E10" s="107">
        <v>1524385</v>
      </c>
      <c r="F10" s="115">
        <f t="shared" si="3"/>
        <v>109.97847859294095</v>
      </c>
      <c r="G10" s="90">
        <f t="shared" si="4"/>
        <v>55.963632825908583</v>
      </c>
    </row>
    <row r="11" spans="2:7" s="91" customFormat="1" x14ac:dyDescent="0.25">
      <c r="B11" s="66" t="s">
        <v>201</v>
      </c>
      <c r="C11" s="105">
        <f t="shared" ref="C11:E11" si="6">C12</f>
        <v>5567140.5899999999</v>
      </c>
      <c r="D11" s="98">
        <f t="shared" si="6"/>
        <v>12149300</v>
      </c>
      <c r="E11" s="105">
        <f t="shared" si="6"/>
        <v>6019385.2000000002</v>
      </c>
      <c r="F11" s="115">
        <f t="shared" si="3"/>
        <v>108.1234630720903</v>
      </c>
      <c r="G11" s="116">
        <f t="shared" si="4"/>
        <v>49.545119471903732</v>
      </c>
    </row>
    <row r="12" spans="2:7" x14ac:dyDescent="0.25">
      <c r="B12" s="68" t="s">
        <v>148</v>
      </c>
      <c r="C12" s="107">
        <v>5567140.5899999999</v>
      </c>
      <c r="D12" s="94">
        <v>12149300</v>
      </c>
      <c r="E12" s="107">
        <v>6019385.2000000002</v>
      </c>
      <c r="F12" s="114">
        <f t="shared" si="3"/>
        <v>108.1234630720903</v>
      </c>
      <c r="G12" s="90">
        <f t="shared" si="4"/>
        <v>49.545119471903732</v>
      </c>
    </row>
    <row r="13" spans="2:7" s="91" customFormat="1" x14ac:dyDescent="0.25">
      <c r="B13" s="69" t="s">
        <v>197</v>
      </c>
      <c r="C13" s="105">
        <f t="shared" ref="C13" si="7">C14+C15</f>
        <v>178508.08000000002</v>
      </c>
      <c r="D13" s="98">
        <f>SUM(D16+D14+D15)</f>
        <v>572894</v>
      </c>
      <c r="E13" s="105">
        <f t="shared" ref="E13" si="8">E14+E15</f>
        <v>135115.97</v>
      </c>
      <c r="F13" s="115">
        <f t="shared" si="3"/>
        <v>75.691795015665392</v>
      </c>
      <c r="G13" s="117">
        <f t="shared" si="4"/>
        <v>23.584811500905928</v>
      </c>
    </row>
    <row r="14" spans="2:7" x14ac:dyDescent="0.25">
      <c r="B14" s="68" t="s">
        <v>149</v>
      </c>
      <c r="C14" s="107">
        <v>95097.98</v>
      </c>
      <c r="D14" s="94">
        <v>146000</v>
      </c>
      <c r="E14" s="107">
        <v>54754.19</v>
      </c>
      <c r="F14" s="114">
        <f t="shared" si="3"/>
        <v>57.57660677966031</v>
      </c>
      <c r="G14" s="90">
        <f t="shared" si="4"/>
        <v>37.5028698630137</v>
      </c>
    </row>
    <row r="15" spans="2:7" x14ac:dyDescent="0.25">
      <c r="B15" s="68" t="s">
        <v>245</v>
      </c>
      <c r="C15" s="107">
        <v>83410.100000000006</v>
      </c>
      <c r="D15" s="94">
        <v>248637.74</v>
      </c>
      <c r="E15" s="107">
        <v>80361.78</v>
      </c>
      <c r="F15" s="114">
        <v>0</v>
      </c>
      <c r="G15" s="90">
        <f t="shared" si="4"/>
        <v>32.320829492739115</v>
      </c>
    </row>
    <row r="16" spans="2:7" s="79" customFormat="1" x14ac:dyDescent="0.25">
      <c r="B16" s="223" t="s">
        <v>246</v>
      </c>
      <c r="C16" s="224">
        <v>0</v>
      </c>
      <c r="D16" s="225">
        <v>178256.26</v>
      </c>
      <c r="E16" s="224">
        <v>0</v>
      </c>
      <c r="F16" s="226"/>
      <c r="G16" s="227">
        <f t="shared" si="4"/>
        <v>0</v>
      </c>
    </row>
    <row r="17" spans="2:7" s="97" customFormat="1" x14ac:dyDescent="0.25">
      <c r="B17" s="69" t="s">
        <v>198</v>
      </c>
      <c r="C17" s="105">
        <f t="shared" ref="C17:E17" si="9">C18</f>
        <v>5000</v>
      </c>
      <c r="D17" s="96">
        <f t="shared" si="9"/>
        <v>0</v>
      </c>
      <c r="E17" s="105">
        <f t="shared" si="9"/>
        <v>0</v>
      </c>
      <c r="F17" s="115">
        <f t="shared" si="3"/>
        <v>0</v>
      </c>
      <c r="G17" s="116">
        <v>0</v>
      </c>
    </row>
    <row r="18" spans="2:7" s="65" customFormat="1" x14ac:dyDescent="0.25">
      <c r="B18" s="163" t="s">
        <v>151</v>
      </c>
      <c r="C18" s="107">
        <v>5000</v>
      </c>
      <c r="D18" s="95">
        <v>0</v>
      </c>
      <c r="E18" s="107">
        <v>0</v>
      </c>
      <c r="F18" s="114">
        <f t="shared" si="3"/>
        <v>0</v>
      </c>
      <c r="G18" s="90">
        <v>0</v>
      </c>
    </row>
    <row r="19" spans="2:7" s="97" customFormat="1" x14ac:dyDescent="0.25">
      <c r="B19" s="69" t="s">
        <v>199</v>
      </c>
      <c r="C19" s="105">
        <f t="shared" ref="C19:E19" si="10">C20</f>
        <v>941.58</v>
      </c>
      <c r="D19" s="96">
        <f t="shared" si="10"/>
        <v>3000</v>
      </c>
      <c r="E19" s="105">
        <f t="shared" si="10"/>
        <v>757.37</v>
      </c>
      <c r="F19" s="115">
        <f t="shared" si="3"/>
        <v>80.436075532615391</v>
      </c>
      <c r="G19" s="116">
        <f t="shared" si="4"/>
        <v>25.245666666666665</v>
      </c>
    </row>
    <row r="20" spans="2:7" s="65" customFormat="1" ht="28.5" x14ac:dyDescent="0.25">
      <c r="B20" s="163" t="s">
        <v>150</v>
      </c>
      <c r="C20" s="107">
        <v>941.58</v>
      </c>
      <c r="D20" s="95">
        <v>3000</v>
      </c>
      <c r="E20" s="107">
        <v>757.37</v>
      </c>
      <c r="F20" s="114">
        <f t="shared" si="3"/>
        <v>80.436075532615391</v>
      </c>
      <c r="G20" s="90">
        <f t="shared" si="4"/>
        <v>25.245666666666665</v>
      </c>
    </row>
    <row r="21" spans="2:7" s="65" customFormat="1" x14ac:dyDescent="0.25">
      <c r="B21" s="69" t="s">
        <v>229</v>
      </c>
      <c r="C21" s="107">
        <v>0</v>
      </c>
      <c r="D21" s="95">
        <v>0</v>
      </c>
      <c r="E21" s="107">
        <v>0</v>
      </c>
      <c r="F21" s="114"/>
      <c r="G21" s="90"/>
    </row>
    <row r="22" spans="2:7" s="167" customFormat="1" x14ac:dyDescent="0.25">
      <c r="B22" s="163" t="s">
        <v>228</v>
      </c>
      <c r="C22" s="164">
        <v>0</v>
      </c>
      <c r="D22" s="95">
        <v>0</v>
      </c>
      <c r="E22" s="164">
        <v>0</v>
      </c>
      <c r="F22" s="165"/>
      <c r="G22" s="166"/>
    </row>
    <row r="23" spans="2:7" s="91" customFormat="1" ht="15.75" customHeight="1" x14ac:dyDescent="0.25">
      <c r="B23" s="66" t="s">
        <v>32</v>
      </c>
      <c r="C23" s="98">
        <f>SUM(C24+C26+C28+C30+C34+C36+C38)</f>
        <v>6822732.54</v>
      </c>
      <c r="D23" s="98">
        <f t="shared" ref="D23" si="11">SUM(D24+D26+D28+D30+D34+D36+D38)</f>
        <v>15864604</v>
      </c>
      <c r="E23" s="98">
        <f>SUM(E24+E26+E28+E30+E34+E36+E38)</f>
        <v>7395290.4699999997</v>
      </c>
      <c r="F23" s="115">
        <f t="shared" si="3"/>
        <v>108.39191521349009</v>
      </c>
      <c r="G23" s="116">
        <f t="shared" si="4"/>
        <v>46.615033504775788</v>
      </c>
    </row>
    <row r="24" spans="2:7" s="91" customFormat="1" ht="15.75" customHeight="1" x14ac:dyDescent="0.25">
      <c r="B24" s="66" t="s">
        <v>10</v>
      </c>
      <c r="C24" s="108">
        <f>SUM(C25)</f>
        <v>219990.69</v>
      </c>
      <c r="D24" s="102">
        <f>SUM(D25)</f>
        <v>415525</v>
      </c>
      <c r="E24" s="108">
        <f>SUM(E25)</f>
        <v>105196.06</v>
      </c>
      <c r="F24" s="115">
        <f t="shared" si="3"/>
        <v>47.818414497449865</v>
      </c>
      <c r="G24" s="116">
        <f t="shared" si="4"/>
        <v>25.316421394621262</v>
      </c>
    </row>
    <row r="25" spans="2:7" x14ac:dyDescent="0.25">
      <c r="B25" s="67" t="s">
        <v>11</v>
      </c>
      <c r="C25" s="109">
        <v>219990.69</v>
      </c>
      <c r="D25" s="101">
        <v>415525</v>
      </c>
      <c r="E25" s="109">
        <v>105196.06</v>
      </c>
      <c r="F25" s="114">
        <f t="shared" si="3"/>
        <v>47.818414497449865</v>
      </c>
      <c r="G25" s="90">
        <f t="shared" si="4"/>
        <v>25.316421394621262</v>
      </c>
    </row>
    <row r="26" spans="2:7" s="91" customFormat="1" x14ac:dyDescent="0.25">
      <c r="B26" s="66" t="s">
        <v>12</v>
      </c>
      <c r="C26" s="108">
        <f>SUM(C27)</f>
        <v>1374656.45</v>
      </c>
      <c r="D26" s="102">
        <f>SUM(D27)</f>
        <v>2723885</v>
      </c>
      <c r="E26" s="108">
        <f>SUM(E27)</f>
        <v>1110943.69</v>
      </c>
      <c r="F26" s="115">
        <f t="shared" si="3"/>
        <v>80.816096996453197</v>
      </c>
      <c r="G26" s="116">
        <f t="shared" si="4"/>
        <v>40.785264062175898</v>
      </c>
    </row>
    <row r="27" spans="2:7" x14ac:dyDescent="0.25">
      <c r="B27" s="68" t="s">
        <v>13</v>
      </c>
      <c r="C27" s="109">
        <v>1374656.45</v>
      </c>
      <c r="D27" s="101">
        <v>2723885</v>
      </c>
      <c r="E27" s="109">
        <v>1110943.69</v>
      </c>
      <c r="F27" s="114">
        <f t="shared" si="3"/>
        <v>80.816096996453197</v>
      </c>
      <c r="G27" s="90">
        <f t="shared" si="4"/>
        <v>40.785264062175898</v>
      </c>
    </row>
    <row r="28" spans="2:7" s="91" customFormat="1" x14ac:dyDescent="0.25">
      <c r="B28" s="66" t="s">
        <v>201</v>
      </c>
      <c r="C28" s="108">
        <f>SUM(C29)</f>
        <v>5057744.9000000004</v>
      </c>
      <c r="D28" s="102">
        <f>SUM(D29)</f>
        <v>12149300</v>
      </c>
      <c r="E28" s="108">
        <f>SUM(E29)</f>
        <v>5980080.8399999999</v>
      </c>
      <c r="F28" s="115">
        <f t="shared" si="3"/>
        <v>118.23611032656073</v>
      </c>
      <c r="G28" s="116">
        <f t="shared" si="4"/>
        <v>49.221608158494732</v>
      </c>
    </row>
    <row r="29" spans="2:7" x14ac:dyDescent="0.25">
      <c r="B29" s="68" t="s">
        <v>148</v>
      </c>
      <c r="C29" s="110">
        <v>5057744.9000000004</v>
      </c>
      <c r="D29" s="103">
        <v>12149300</v>
      </c>
      <c r="E29" s="110">
        <v>5980080.8399999999</v>
      </c>
      <c r="F29" s="114">
        <f t="shared" si="3"/>
        <v>118.23611032656073</v>
      </c>
      <c r="G29" s="90">
        <f t="shared" si="4"/>
        <v>49.221608158494732</v>
      </c>
    </row>
    <row r="30" spans="2:7" s="91" customFormat="1" x14ac:dyDescent="0.25">
      <c r="B30" s="69" t="s">
        <v>197</v>
      </c>
      <c r="C30" s="111">
        <f>SUM(C31:C32)</f>
        <v>170340.5</v>
      </c>
      <c r="D30" s="104">
        <f>SUM(D31:D32,D33)</f>
        <v>572894</v>
      </c>
      <c r="E30" s="111">
        <f>SUM(E31:E32)</f>
        <v>199069.88</v>
      </c>
      <c r="F30" s="115">
        <f t="shared" si="3"/>
        <v>116.86585398070335</v>
      </c>
      <c r="G30" s="116">
        <f t="shared" si="4"/>
        <v>34.748117452792314</v>
      </c>
    </row>
    <row r="31" spans="2:7" x14ac:dyDescent="0.25">
      <c r="B31" s="68" t="s">
        <v>149</v>
      </c>
      <c r="C31" s="110">
        <v>83753.63</v>
      </c>
      <c r="D31" s="103">
        <v>146000</v>
      </c>
      <c r="E31" s="110">
        <v>58216.41</v>
      </c>
      <c r="F31" s="114">
        <f t="shared" si="3"/>
        <v>69.509118589845002</v>
      </c>
      <c r="G31" s="90">
        <f t="shared" si="4"/>
        <v>39.874253424657539</v>
      </c>
    </row>
    <row r="32" spans="2:7" x14ac:dyDescent="0.25">
      <c r="B32" s="68" t="s">
        <v>183</v>
      </c>
      <c r="C32" s="110">
        <v>86586.87</v>
      </c>
      <c r="D32" s="103">
        <v>248637.74</v>
      </c>
      <c r="E32" s="110">
        <v>140853.47</v>
      </c>
      <c r="F32" s="114"/>
      <c r="G32" s="90">
        <f t="shared" si="4"/>
        <v>56.650076533031559</v>
      </c>
    </row>
    <row r="33" spans="2:10" s="79" customFormat="1" x14ac:dyDescent="0.25">
      <c r="B33" s="223" t="s">
        <v>246</v>
      </c>
      <c r="C33" s="224">
        <v>0</v>
      </c>
      <c r="D33" s="225">
        <v>178256.26</v>
      </c>
      <c r="E33" s="224">
        <v>0</v>
      </c>
      <c r="F33" s="226"/>
      <c r="G33" s="227">
        <f t="shared" si="4"/>
        <v>0</v>
      </c>
    </row>
    <row r="34" spans="2:10" s="91" customFormat="1" x14ac:dyDescent="0.25">
      <c r="B34" s="69" t="s">
        <v>198</v>
      </c>
      <c r="C34" s="112">
        <f>C35</f>
        <v>0</v>
      </c>
      <c r="D34" s="104">
        <f>D35</f>
        <v>0</v>
      </c>
      <c r="E34" s="112">
        <f>E35</f>
        <v>0</v>
      </c>
      <c r="F34" s="115" t="e">
        <f>E34/C34*100</f>
        <v>#DIV/0!</v>
      </c>
      <c r="G34" s="116">
        <v>0</v>
      </c>
    </row>
    <row r="35" spans="2:10" s="89" customFormat="1" ht="15" customHeight="1" x14ac:dyDescent="0.25">
      <c r="B35" s="70" t="s">
        <v>151</v>
      </c>
      <c r="C35" s="113">
        <v>0</v>
      </c>
      <c r="D35" s="100">
        <v>0</v>
      </c>
      <c r="E35" s="113">
        <v>0</v>
      </c>
      <c r="F35" s="114" t="e">
        <f t="shared" si="3"/>
        <v>#DIV/0!</v>
      </c>
      <c r="G35" s="90">
        <v>0</v>
      </c>
      <c r="H35" s="99"/>
      <c r="I35" s="99"/>
      <c r="J35" s="99"/>
    </row>
    <row r="36" spans="2:10" s="91" customFormat="1" x14ac:dyDescent="0.25">
      <c r="B36" s="69" t="s">
        <v>199</v>
      </c>
      <c r="C36" s="148">
        <f t="shared" ref="C36:E36" si="12">C37</f>
        <v>0</v>
      </c>
      <c r="D36" s="148">
        <f t="shared" si="12"/>
        <v>3000</v>
      </c>
      <c r="E36" s="148">
        <f t="shared" si="12"/>
        <v>0</v>
      </c>
      <c r="F36" s="115"/>
      <c r="G36" s="116">
        <f t="shared" si="4"/>
        <v>0</v>
      </c>
    </row>
    <row r="37" spans="2:10" s="73" customFormat="1" ht="28.5" x14ac:dyDescent="0.25">
      <c r="B37" s="70" t="s">
        <v>152</v>
      </c>
      <c r="C37" s="110">
        <v>0</v>
      </c>
      <c r="D37" s="103">
        <v>3000</v>
      </c>
      <c r="E37" s="110">
        <v>0</v>
      </c>
      <c r="F37" s="114"/>
      <c r="G37" s="90">
        <f t="shared" si="4"/>
        <v>0</v>
      </c>
    </row>
    <row r="38" spans="2:10" s="91" customFormat="1" x14ac:dyDescent="0.25">
      <c r="B38" s="69" t="s">
        <v>184</v>
      </c>
      <c r="C38" s="148">
        <f t="shared" ref="C38:E38" si="13">C39</f>
        <v>0</v>
      </c>
      <c r="D38" s="148">
        <f t="shared" si="13"/>
        <v>0</v>
      </c>
      <c r="E38" s="148">
        <f t="shared" si="13"/>
        <v>0</v>
      </c>
      <c r="F38" s="115"/>
      <c r="G38" s="116"/>
    </row>
    <row r="39" spans="2:10" ht="28.5" x14ac:dyDescent="0.25">
      <c r="B39" s="70" t="s">
        <v>185</v>
      </c>
      <c r="C39" s="110">
        <v>0</v>
      </c>
      <c r="D39" s="103">
        <v>0</v>
      </c>
      <c r="E39" s="110">
        <v>0</v>
      </c>
      <c r="F39" s="114"/>
      <c r="G39" s="90"/>
    </row>
    <row r="41" spans="2:10" ht="15.75" x14ac:dyDescent="0.25">
      <c r="B41" s="240" t="s">
        <v>264</v>
      </c>
      <c r="C41" s="241"/>
      <c r="D41" s="242" t="s">
        <v>262</v>
      </c>
      <c r="E41" s="242"/>
      <c r="F41" s="242"/>
      <c r="G41" s="242"/>
    </row>
    <row r="42" spans="2:10" ht="15.75" x14ac:dyDescent="0.25">
      <c r="B42" s="73"/>
      <c r="D42" s="73"/>
      <c r="E42" s="73"/>
      <c r="F42" s="73"/>
      <c r="G42" s="239" t="s">
        <v>263</v>
      </c>
    </row>
  </sheetData>
  <mergeCells count="2">
    <mergeCell ref="B2:G2"/>
    <mergeCell ref="D41:G41"/>
  </mergeCells>
  <pageMargins left="0.7" right="0.7" top="0.75" bottom="0.75" header="0.3" footer="0.3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13"/>
  <sheetViews>
    <sheetView workbookViewId="0">
      <selection activeCell="B1" sqref="B1:G14"/>
    </sheetView>
  </sheetViews>
  <sheetFormatPr defaultRowHeight="15" x14ac:dyDescent="0.25"/>
  <cols>
    <col min="2" max="2" width="37.7109375" customWidth="1"/>
    <col min="3" max="3" width="25.28515625" style="73" customWidth="1"/>
    <col min="4" max="6" width="25.28515625" customWidth="1"/>
    <col min="7" max="7" width="15.7109375" customWidth="1"/>
  </cols>
  <sheetData>
    <row r="1" spans="2:7" ht="18" x14ac:dyDescent="0.25">
      <c r="B1" s="10"/>
      <c r="C1" s="10"/>
      <c r="D1" s="10"/>
      <c r="E1" s="10"/>
      <c r="F1" s="3"/>
      <c r="G1" s="3"/>
    </row>
    <row r="2" spans="2:7" ht="15.75" customHeight="1" x14ac:dyDescent="0.25">
      <c r="B2" s="267" t="s">
        <v>29</v>
      </c>
      <c r="C2" s="267"/>
      <c r="D2" s="267"/>
      <c r="E2" s="267"/>
      <c r="F2" s="267"/>
      <c r="G2" s="267"/>
    </row>
    <row r="3" spans="2:7" ht="18" x14ac:dyDescent="0.25">
      <c r="B3" s="24"/>
      <c r="C3" s="186"/>
      <c r="D3" s="24"/>
      <c r="E3" s="24"/>
      <c r="F3" s="25"/>
      <c r="G3" s="25"/>
    </row>
    <row r="4" spans="2:7" ht="25.5" x14ac:dyDescent="0.25">
      <c r="B4" s="20" t="s">
        <v>4</v>
      </c>
      <c r="C4" s="183" t="s">
        <v>231</v>
      </c>
      <c r="D4" s="222" t="s">
        <v>243</v>
      </c>
      <c r="E4" s="183" t="s">
        <v>242</v>
      </c>
      <c r="F4" s="20" t="s">
        <v>16</v>
      </c>
      <c r="G4" s="20" t="s">
        <v>34</v>
      </c>
    </row>
    <row r="5" spans="2:7" x14ac:dyDescent="0.25">
      <c r="B5" s="22">
        <v>1</v>
      </c>
      <c r="C5" s="187">
        <v>4</v>
      </c>
      <c r="D5" s="22">
        <v>3</v>
      </c>
      <c r="E5" s="20">
        <v>4</v>
      </c>
      <c r="F5" s="22" t="s">
        <v>40</v>
      </c>
      <c r="G5" s="22" t="s">
        <v>41</v>
      </c>
    </row>
    <row r="6" spans="2:7" s="91" customFormat="1" ht="15.75" customHeight="1" x14ac:dyDescent="0.25">
      <c r="B6" s="4" t="s">
        <v>32</v>
      </c>
      <c r="C6" s="35">
        <f t="shared" ref="C6:E7" si="0">C7</f>
        <v>6822732.54</v>
      </c>
      <c r="D6" s="35">
        <f t="shared" si="0"/>
        <v>15864604</v>
      </c>
      <c r="E6" s="35">
        <f t="shared" si="0"/>
        <v>7395290.4699999997</v>
      </c>
      <c r="F6" s="148">
        <f>E6/C6*100</f>
        <v>108.39191521349009</v>
      </c>
      <c r="G6" s="116">
        <f>E6/D6*100</f>
        <v>46.615033504775788</v>
      </c>
    </row>
    <row r="7" spans="2:7" s="91" customFormat="1" ht="15.75" customHeight="1" x14ac:dyDescent="0.25">
      <c r="B7" s="4" t="s">
        <v>153</v>
      </c>
      <c r="C7" s="35">
        <f t="shared" si="0"/>
        <v>6822732.54</v>
      </c>
      <c r="D7" s="35">
        <f t="shared" si="0"/>
        <v>15864604</v>
      </c>
      <c r="E7" s="35">
        <f t="shared" si="0"/>
        <v>7395290.4699999997</v>
      </c>
      <c r="F7" s="148">
        <f t="shared" ref="F7:F9" si="1">E7/C7*100</f>
        <v>108.39191521349009</v>
      </c>
      <c r="G7" s="116">
        <f t="shared" ref="G7:G9" si="2">E7/D7*100</f>
        <v>46.615033504775788</v>
      </c>
    </row>
    <row r="8" spans="2:7" ht="15.75" customHeight="1" x14ac:dyDescent="0.25">
      <c r="B8" s="4" t="s">
        <v>154</v>
      </c>
      <c r="C8" s="31">
        <v>6822732.54</v>
      </c>
      <c r="D8" s="31">
        <v>15864604</v>
      </c>
      <c r="E8" s="31">
        <v>7395290.4699999997</v>
      </c>
      <c r="F8" s="92">
        <f t="shared" si="1"/>
        <v>108.39191521349009</v>
      </c>
      <c r="G8" s="93">
        <f t="shared" si="2"/>
        <v>46.615033504775788</v>
      </c>
    </row>
    <row r="9" spans="2:7" ht="15.75" customHeight="1" x14ac:dyDescent="0.25">
      <c r="B9" s="4" t="s">
        <v>155</v>
      </c>
      <c r="C9" s="31">
        <v>6822732.54</v>
      </c>
      <c r="D9" s="31">
        <v>15864604</v>
      </c>
      <c r="E9" s="31">
        <v>7395290.4699999997</v>
      </c>
      <c r="F9" s="92">
        <f t="shared" si="1"/>
        <v>108.39191521349009</v>
      </c>
      <c r="G9" s="93">
        <f t="shared" si="2"/>
        <v>46.615033504775788</v>
      </c>
    </row>
    <row r="10" spans="2:7" ht="15.75" customHeight="1" x14ac:dyDescent="0.25">
      <c r="B10" s="4"/>
      <c r="C10" s="31"/>
      <c r="D10" s="31"/>
      <c r="E10" s="31"/>
      <c r="F10" s="18"/>
      <c r="G10" s="18"/>
    </row>
    <row r="12" spans="2:7" ht="15.75" x14ac:dyDescent="0.25">
      <c r="B12" s="240" t="s">
        <v>264</v>
      </c>
      <c r="C12" s="241"/>
      <c r="D12" s="242" t="s">
        <v>262</v>
      </c>
      <c r="E12" s="242"/>
      <c r="F12" s="242"/>
      <c r="G12" s="242"/>
    </row>
    <row r="13" spans="2:7" ht="15.75" x14ac:dyDescent="0.25">
      <c r="B13" s="73"/>
      <c r="D13" s="73"/>
      <c r="E13" s="73"/>
      <c r="F13" s="73"/>
      <c r="G13" s="239" t="s">
        <v>263</v>
      </c>
    </row>
  </sheetData>
  <mergeCells count="2">
    <mergeCell ref="B2:G2"/>
    <mergeCell ref="D12:G12"/>
  </mergeCells>
  <pageMargins left="0.7" right="0.7" top="0.75" bottom="0.75" header="0.3" footer="0.3"/>
  <pageSetup paperSize="9" scale="8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opLeftCell="B1" zoomScale="130" zoomScaleNormal="130" workbookViewId="0">
      <selection activeCell="B1" sqref="B1:K17"/>
    </sheetView>
  </sheetViews>
  <sheetFormatPr defaultRowHeight="15" x14ac:dyDescent="0.25"/>
  <cols>
    <col min="1" max="1" width="4" hidden="1" customWidth="1"/>
    <col min="2" max="2" width="7.42578125" bestFit="1" customWidth="1"/>
    <col min="3" max="3" width="8.42578125" bestFit="1" customWidth="1"/>
    <col min="4" max="4" width="8.42578125" customWidth="1"/>
    <col min="5" max="5" width="5.42578125" bestFit="1" customWidth="1"/>
    <col min="6" max="6" width="25.28515625" customWidth="1"/>
    <col min="7" max="7" width="25.28515625" style="73" customWidth="1"/>
    <col min="8" max="9" width="25.28515625" customWidth="1"/>
    <col min="10" max="11" width="15.7109375" customWidth="1"/>
  </cols>
  <sheetData>
    <row r="1" spans="2:11" ht="18" customHeight="1" x14ac:dyDescent="0.25">
      <c r="B1" s="2"/>
      <c r="C1" s="2"/>
      <c r="D1" s="10"/>
      <c r="E1" s="2"/>
      <c r="F1" s="2"/>
      <c r="G1" s="10"/>
      <c r="H1" s="2"/>
      <c r="I1" s="2"/>
      <c r="J1" s="2"/>
      <c r="K1" s="10"/>
    </row>
    <row r="2" spans="2:11" ht="15.75" customHeight="1" x14ac:dyDescent="0.25">
      <c r="B2" s="267" t="s">
        <v>8</v>
      </c>
      <c r="C2" s="267"/>
      <c r="D2" s="267"/>
      <c r="E2" s="267"/>
      <c r="F2" s="267"/>
      <c r="G2" s="267"/>
      <c r="H2" s="267"/>
      <c r="I2" s="267"/>
      <c r="J2" s="267"/>
      <c r="K2" s="267"/>
    </row>
    <row r="3" spans="2:11" ht="18" x14ac:dyDescent="0.25">
      <c r="B3" s="24"/>
      <c r="C3" s="24"/>
      <c r="D3" s="24"/>
      <c r="E3" s="24"/>
      <c r="F3" s="24"/>
      <c r="G3" s="25"/>
      <c r="H3" s="24"/>
      <c r="I3" s="25"/>
      <c r="J3" s="25"/>
      <c r="K3" s="25"/>
    </row>
    <row r="4" spans="2:11" ht="18" customHeight="1" x14ac:dyDescent="0.25">
      <c r="B4" s="267" t="s">
        <v>37</v>
      </c>
      <c r="C4" s="267"/>
      <c r="D4" s="267"/>
      <c r="E4" s="267"/>
      <c r="F4" s="267"/>
      <c r="G4" s="267"/>
      <c r="H4" s="267"/>
      <c r="I4" s="267"/>
      <c r="J4" s="267"/>
      <c r="K4" s="267"/>
    </row>
    <row r="5" spans="2:11" ht="15.75" customHeight="1" x14ac:dyDescent="0.25">
      <c r="B5" s="267" t="s">
        <v>30</v>
      </c>
      <c r="C5" s="267"/>
      <c r="D5" s="267"/>
      <c r="E5" s="267"/>
      <c r="F5" s="267"/>
      <c r="G5" s="267"/>
      <c r="H5" s="267"/>
      <c r="I5" s="267"/>
      <c r="J5" s="267"/>
      <c r="K5" s="267"/>
    </row>
    <row r="6" spans="2:11" ht="18" x14ac:dyDescent="0.25">
      <c r="B6" s="24"/>
      <c r="C6" s="24"/>
      <c r="D6" s="24"/>
      <c r="E6" s="24"/>
      <c r="F6" s="24"/>
      <c r="G6" s="25"/>
      <c r="H6" s="24"/>
      <c r="I6" s="25"/>
      <c r="J6" s="25"/>
      <c r="K6" s="25"/>
    </row>
    <row r="7" spans="2:11" ht="25.5" customHeight="1" x14ac:dyDescent="0.25">
      <c r="B7" s="283" t="s">
        <v>4</v>
      </c>
      <c r="C7" s="284"/>
      <c r="D7" s="284"/>
      <c r="E7" s="284"/>
      <c r="F7" s="285"/>
      <c r="G7" s="183" t="s">
        <v>231</v>
      </c>
      <c r="H7" s="222" t="s">
        <v>243</v>
      </c>
      <c r="I7" s="183" t="s">
        <v>242</v>
      </c>
      <c r="J7" s="20" t="s">
        <v>16</v>
      </c>
      <c r="K7" s="20" t="s">
        <v>34</v>
      </c>
    </row>
    <row r="8" spans="2:11" x14ac:dyDescent="0.25">
      <c r="B8" s="283">
        <v>1</v>
      </c>
      <c r="C8" s="284"/>
      <c r="D8" s="284"/>
      <c r="E8" s="284"/>
      <c r="F8" s="285"/>
      <c r="G8" s="188">
        <v>4</v>
      </c>
      <c r="H8" s="22">
        <v>3</v>
      </c>
      <c r="I8" s="22">
        <v>4</v>
      </c>
      <c r="J8" s="22" t="s">
        <v>40</v>
      </c>
      <c r="K8" s="22" t="s">
        <v>41</v>
      </c>
    </row>
    <row r="9" spans="2:11" ht="25.5" x14ac:dyDescent="0.25">
      <c r="B9" s="4">
        <v>8</v>
      </c>
      <c r="C9" s="4"/>
      <c r="D9" s="4"/>
      <c r="E9" s="4"/>
      <c r="F9" s="4" t="s">
        <v>5</v>
      </c>
      <c r="G9" s="35">
        <f t="shared" ref="G9:I9" si="0">SUM(G10)</f>
        <v>0</v>
      </c>
      <c r="H9" s="35">
        <f t="shared" si="0"/>
        <v>0</v>
      </c>
      <c r="I9" s="35">
        <f t="shared" si="0"/>
        <v>0</v>
      </c>
      <c r="J9" s="36"/>
      <c r="K9" s="36"/>
    </row>
    <row r="10" spans="2:11" ht="25.5" x14ac:dyDescent="0.25">
      <c r="B10" s="4"/>
      <c r="C10" s="4">
        <v>82</v>
      </c>
      <c r="D10" s="4"/>
      <c r="E10" s="4"/>
      <c r="F10" s="4" t="s">
        <v>71</v>
      </c>
      <c r="G10" s="35">
        <f t="shared" ref="G10:I10" si="1">SUM(G11)</f>
        <v>0</v>
      </c>
      <c r="H10" s="35">
        <v>0</v>
      </c>
      <c r="I10" s="35">
        <f t="shared" si="1"/>
        <v>0</v>
      </c>
      <c r="J10" s="36"/>
      <c r="K10" s="36"/>
    </row>
    <row r="11" spans="2:11" x14ac:dyDescent="0.25">
      <c r="B11" s="5"/>
      <c r="C11" s="12"/>
      <c r="D11" s="12">
        <v>822</v>
      </c>
      <c r="E11" s="12"/>
      <c r="F11" s="34" t="s">
        <v>72</v>
      </c>
      <c r="G11" s="35">
        <f t="shared" ref="G11:I11" si="2">SUM(G12)</f>
        <v>0</v>
      </c>
      <c r="H11" s="35"/>
      <c r="I11" s="35">
        <f t="shared" si="2"/>
        <v>0</v>
      </c>
      <c r="J11" s="36"/>
      <c r="K11" s="36"/>
    </row>
    <row r="12" spans="2:11" x14ac:dyDescent="0.25">
      <c r="B12" s="5"/>
      <c r="C12" s="5"/>
      <c r="D12" s="5"/>
      <c r="E12" s="5">
        <v>8221</v>
      </c>
      <c r="F12" s="14" t="s">
        <v>73</v>
      </c>
      <c r="G12" s="61">
        <v>0</v>
      </c>
      <c r="H12" s="31">
        <v>0</v>
      </c>
      <c r="I12" s="61">
        <v>0</v>
      </c>
      <c r="J12" s="36"/>
      <c r="K12" s="36"/>
    </row>
    <row r="13" spans="2:11" ht="25.5" x14ac:dyDescent="0.25">
      <c r="B13" s="7">
        <v>5</v>
      </c>
      <c r="C13" s="8"/>
      <c r="D13" s="8"/>
      <c r="E13" s="8"/>
      <c r="F13" s="11" t="s">
        <v>6</v>
      </c>
      <c r="G13" s="36">
        <v>0</v>
      </c>
      <c r="H13" s="35">
        <v>0</v>
      </c>
      <c r="I13" s="36">
        <v>0</v>
      </c>
      <c r="J13" s="36"/>
      <c r="K13" s="36"/>
    </row>
    <row r="15" spans="2:11" ht="15.75" x14ac:dyDescent="0.25">
      <c r="B15" s="243" t="s">
        <v>264</v>
      </c>
      <c r="C15" s="243"/>
      <c r="D15" s="243"/>
      <c r="E15" s="73"/>
      <c r="F15" s="73"/>
      <c r="G15" s="242" t="s">
        <v>262</v>
      </c>
      <c r="H15" s="242"/>
      <c r="I15" s="242"/>
      <c r="J15" s="242"/>
    </row>
    <row r="16" spans="2:11" ht="15.75" x14ac:dyDescent="0.25">
      <c r="B16" s="73"/>
      <c r="C16" s="73"/>
      <c r="D16" s="73"/>
      <c r="E16" s="73"/>
      <c r="F16" s="73"/>
      <c r="H16" s="73"/>
      <c r="I16" s="73"/>
      <c r="J16" s="239" t="s">
        <v>263</v>
      </c>
    </row>
  </sheetData>
  <mergeCells count="7">
    <mergeCell ref="B15:D15"/>
    <mergeCell ref="G15:J15"/>
    <mergeCell ref="B7:F7"/>
    <mergeCell ref="B8:F8"/>
    <mergeCell ref="B2:K2"/>
    <mergeCell ref="B4:K4"/>
    <mergeCell ref="B5:K5"/>
  </mergeCells>
  <pageMargins left="0.7" right="0.7" top="0.75" bottom="0.75" header="0.3" footer="0.3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19"/>
  <sheetViews>
    <sheetView workbookViewId="0">
      <selection activeCell="B2" sqref="B2:K20"/>
    </sheetView>
  </sheetViews>
  <sheetFormatPr defaultRowHeight="15" x14ac:dyDescent="0.25"/>
  <cols>
    <col min="1" max="1" width="9.140625" customWidth="1"/>
    <col min="4" max="4" width="8.7109375" customWidth="1"/>
    <col min="5" max="6" width="0.28515625" hidden="1" customWidth="1"/>
    <col min="7" max="7" width="25.5703125" style="73" customWidth="1"/>
    <col min="8" max="9" width="25.5703125" customWidth="1"/>
    <col min="10" max="10" width="11.140625" customWidth="1"/>
    <col min="11" max="11" width="10.5703125" style="73" customWidth="1"/>
  </cols>
  <sheetData>
    <row r="2" spans="2:11" x14ac:dyDescent="0.25">
      <c r="D2" t="s">
        <v>188</v>
      </c>
    </row>
    <row r="3" spans="2:11" ht="18" x14ac:dyDescent="0.25">
      <c r="B3" s="10"/>
      <c r="C3" s="10"/>
      <c r="D3" s="10"/>
      <c r="E3" s="10"/>
      <c r="F3" s="10"/>
      <c r="G3" s="10"/>
      <c r="H3" s="10"/>
      <c r="I3" s="10"/>
      <c r="J3" s="10"/>
      <c r="K3" s="10"/>
    </row>
    <row r="4" spans="2:11" ht="15.75" hidden="1" x14ac:dyDescent="0.25">
      <c r="B4" s="267"/>
      <c r="C4" s="267"/>
      <c r="D4" s="267"/>
      <c r="E4" s="267"/>
      <c r="F4" s="267"/>
      <c r="G4" s="267"/>
      <c r="H4" s="267"/>
      <c r="I4" s="267"/>
      <c r="J4" s="267"/>
      <c r="K4" s="267"/>
    </row>
    <row r="5" spans="2:11" ht="18" hidden="1" x14ac:dyDescent="0.25">
      <c r="B5" s="120"/>
      <c r="C5" s="120"/>
      <c r="D5" s="120"/>
      <c r="E5" s="120"/>
      <c r="F5" s="120"/>
      <c r="G5" s="25"/>
      <c r="H5" s="120"/>
      <c r="I5" s="25"/>
      <c r="J5" s="25"/>
      <c r="K5" s="25"/>
    </row>
    <row r="6" spans="2:11" ht="15.75" hidden="1" x14ac:dyDescent="0.25">
      <c r="B6" s="267"/>
      <c r="C6" s="267"/>
      <c r="D6" s="267"/>
      <c r="E6" s="267"/>
      <c r="F6" s="267"/>
      <c r="G6" s="267"/>
      <c r="H6" s="267"/>
      <c r="I6" s="267"/>
      <c r="J6" s="267"/>
      <c r="K6" s="267"/>
    </row>
    <row r="7" spans="2:11" ht="15.75" hidden="1" x14ac:dyDescent="0.25">
      <c r="B7" s="267"/>
      <c r="C7" s="267"/>
      <c r="D7" s="267"/>
      <c r="E7" s="267"/>
      <c r="F7" s="267"/>
      <c r="G7" s="267"/>
      <c r="H7" s="267"/>
      <c r="I7" s="267"/>
      <c r="J7" s="267"/>
      <c r="K7" s="267"/>
    </row>
    <row r="8" spans="2:11" ht="18" hidden="1" x14ac:dyDescent="0.25">
      <c r="B8" s="120"/>
      <c r="C8" s="120"/>
      <c r="D8" s="120"/>
      <c r="E8" s="120"/>
      <c r="F8" s="120"/>
      <c r="G8" s="25"/>
      <c r="H8" s="120"/>
      <c r="I8" s="25"/>
      <c r="J8" s="25"/>
      <c r="K8" s="25"/>
    </row>
    <row r="9" spans="2:11" ht="25.5" x14ac:dyDescent="0.25">
      <c r="B9" s="280" t="s">
        <v>4</v>
      </c>
      <c r="C9" s="281"/>
      <c r="D9" s="281"/>
      <c r="E9" s="281"/>
      <c r="F9" s="282"/>
      <c r="G9" s="183" t="s">
        <v>231</v>
      </c>
      <c r="H9" s="222" t="s">
        <v>243</v>
      </c>
      <c r="I9" s="183" t="s">
        <v>242</v>
      </c>
      <c r="J9" s="121" t="s">
        <v>189</v>
      </c>
      <c r="K9" s="121" t="s">
        <v>195</v>
      </c>
    </row>
    <row r="10" spans="2:11" x14ac:dyDescent="0.25">
      <c r="B10" s="280">
        <v>1</v>
      </c>
      <c r="C10" s="281"/>
      <c r="D10" s="281"/>
      <c r="E10" s="281"/>
      <c r="F10" s="282"/>
      <c r="G10" s="188">
        <v>4</v>
      </c>
      <c r="H10" s="121">
        <v>3</v>
      </c>
      <c r="I10" s="121">
        <v>4</v>
      </c>
      <c r="J10" s="121">
        <v>5</v>
      </c>
      <c r="K10" s="121">
        <v>6</v>
      </c>
    </row>
    <row r="11" spans="2:11" s="91" customFormat="1" x14ac:dyDescent="0.25">
      <c r="B11" s="126" t="s">
        <v>190</v>
      </c>
      <c r="C11" s="124"/>
      <c r="D11" s="122"/>
      <c r="E11" s="4"/>
      <c r="F11" s="4"/>
      <c r="G11" s="35">
        <f t="shared" ref="G11:I11" si="0">G12</f>
        <v>0</v>
      </c>
      <c r="H11" s="35">
        <f t="shared" si="0"/>
        <v>0</v>
      </c>
      <c r="I11" s="35">
        <f t="shared" si="0"/>
        <v>0</v>
      </c>
      <c r="J11" s="61"/>
      <c r="K11" s="61"/>
    </row>
    <row r="12" spans="2:11" s="73" customFormat="1" x14ac:dyDescent="0.25">
      <c r="B12" s="132" t="s">
        <v>192</v>
      </c>
      <c r="C12" s="133"/>
      <c r="D12" s="134"/>
      <c r="E12" s="9"/>
      <c r="F12" s="9"/>
      <c r="G12" s="31">
        <f t="shared" ref="G12:I12" si="1">G13</f>
        <v>0</v>
      </c>
      <c r="H12" s="31">
        <f t="shared" si="1"/>
        <v>0</v>
      </c>
      <c r="I12" s="31">
        <f t="shared" si="1"/>
        <v>0</v>
      </c>
      <c r="J12" s="61"/>
      <c r="K12" s="61"/>
    </row>
    <row r="13" spans="2:11" x14ac:dyDescent="0.25">
      <c r="B13" s="132" t="s">
        <v>191</v>
      </c>
      <c r="C13" s="138"/>
      <c r="D13" s="139"/>
      <c r="E13" s="9"/>
      <c r="F13" s="9"/>
      <c r="G13" s="31">
        <v>0</v>
      </c>
      <c r="H13" s="31">
        <v>0</v>
      </c>
      <c r="I13" s="31">
        <v>0</v>
      </c>
      <c r="J13" s="61"/>
      <c r="K13" s="61"/>
    </row>
    <row r="14" spans="2:11" s="91" customFormat="1" x14ac:dyDescent="0.25">
      <c r="B14" s="142" t="s">
        <v>193</v>
      </c>
      <c r="C14" s="125"/>
      <c r="D14" s="123"/>
      <c r="E14" s="12"/>
      <c r="F14" s="34"/>
      <c r="G14" s="35">
        <v>0</v>
      </c>
      <c r="H14" s="35">
        <v>0</v>
      </c>
      <c r="I14" s="35">
        <v>0</v>
      </c>
      <c r="J14" s="140"/>
      <c r="K14" s="140"/>
    </row>
    <row r="15" spans="2:11" x14ac:dyDescent="0.25">
      <c r="B15" s="135" t="s">
        <v>194</v>
      </c>
      <c r="C15" s="136"/>
      <c r="D15" s="137"/>
      <c r="E15" s="5"/>
      <c r="F15" s="14"/>
      <c r="G15" s="141">
        <v>0</v>
      </c>
      <c r="H15" s="31">
        <v>0</v>
      </c>
      <c r="I15" s="141">
        <v>0</v>
      </c>
      <c r="J15" s="141"/>
      <c r="K15" s="141"/>
    </row>
    <row r="16" spans="2:11" x14ac:dyDescent="0.25">
      <c r="B16" s="127"/>
      <c r="C16" s="128"/>
      <c r="D16" s="129"/>
      <c r="E16" s="130"/>
      <c r="F16" s="131"/>
      <c r="G16" s="141"/>
      <c r="H16" s="31"/>
      <c r="I16" s="141"/>
      <c r="J16" s="141"/>
      <c r="K16" s="141"/>
    </row>
    <row r="18" spans="2:10" ht="15.75" x14ac:dyDescent="0.25">
      <c r="B18" s="243" t="s">
        <v>264</v>
      </c>
      <c r="C18" s="243"/>
      <c r="D18" s="243"/>
      <c r="E18" s="73"/>
      <c r="F18" s="73"/>
      <c r="G18" s="242" t="s">
        <v>262</v>
      </c>
      <c r="H18" s="242"/>
      <c r="I18" s="242"/>
      <c r="J18" s="242"/>
    </row>
    <row r="19" spans="2:10" ht="15.75" x14ac:dyDescent="0.25">
      <c r="B19" s="73"/>
      <c r="C19" s="73"/>
      <c r="D19" s="73"/>
      <c r="E19" s="73"/>
      <c r="F19" s="73"/>
      <c r="H19" s="73"/>
      <c r="I19" s="73"/>
      <c r="J19" s="239" t="s">
        <v>263</v>
      </c>
    </row>
  </sheetData>
  <mergeCells count="7">
    <mergeCell ref="B18:D18"/>
    <mergeCell ref="G18:J18"/>
    <mergeCell ref="B4:K4"/>
    <mergeCell ref="B6:K6"/>
    <mergeCell ref="B7:K7"/>
    <mergeCell ref="B9:F9"/>
    <mergeCell ref="B10:F10"/>
  </mergeCells>
  <pageMargins left="0.7" right="0.7" top="0.75" bottom="0.75" header="0.3" footer="0.3"/>
  <pageSetup scale="97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8"/>
  <sheetViews>
    <sheetView tabSelected="1" topLeftCell="A187" zoomScale="130" zoomScaleNormal="130" workbookViewId="0">
      <selection activeCell="J192" sqref="J192"/>
    </sheetView>
  </sheetViews>
  <sheetFormatPr defaultRowHeight="15" x14ac:dyDescent="0.25"/>
  <cols>
    <col min="1" max="1" width="9.140625" style="79"/>
    <col min="2" max="2" width="16.140625" customWidth="1"/>
    <col min="3" max="3" width="44.42578125" customWidth="1"/>
    <col min="4" max="5" width="24.28515625" customWidth="1"/>
    <col min="6" max="6" width="17" customWidth="1"/>
    <col min="7" max="7" width="24.28515625" customWidth="1"/>
  </cols>
  <sheetData>
    <row r="1" spans="1:7" ht="18" x14ac:dyDescent="0.25">
      <c r="B1" s="2"/>
      <c r="C1" s="2"/>
      <c r="D1" s="2"/>
      <c r="E1" s="2"/>
      <c r="F1" s="3"/>
      <c r="G1" s="3"/>
    </row>
    <row r="2" spans="1:7" ht="18" customHeight="1" x14ac:dyDescent="0.25">
      <c r="B2" s="267" t="s">
        <v>7</v>
      </c>
      <c r="C2" s="267"/>
      <c r="D2" s="267"/>
      <c r="E2" s="267"/>
      <c r="F2" s="267"/>
      <c r="G2" s="15"/>
    </row>
    <row r="3" spans="1:7" ht="18" x14ac:dyDescent="0.25">
      <c r="B3" s="71"/>
      <c r="C3" s="71"/>
      <c r="D3" s="71"/>
      <c r="E3" s="71"/>
      <c r="F3" s="25"/>
      <c r="G3" s="3"/>
    </row>
    <row r="4" spans="1:7" ht="15.75" x14ac:dyDescent="0.25">
      <c r="B4" s="290" t="s">
        <v>39</v>
      </c>
      <c r="C4" s="290"/>
      <c r="D4" s="290"/>
      <c r="E4" s="290"/>
      <c r="F4" s="290"/>
    </row>
    <row r="5" spans="1:7" ht="18" x14ac:dyDescent="0.25">
      <c r="B5" s="24"/>
      <c r="C5" s="24"/>
      <c r="D5" s="24"/>
      <c r="E5" s="24"/>
      <c r="F5" s="25"/>
    </row>
    <row r="6" spans="1:7" ht="24" customHeight="1" x14ac:dyDescent="0.25">
      <c r="B6" s="288"/>
      <c r="C6" s="288"/>
      <c r="D6" s="199" t="s">
        <v>243</v>
      </c>
      <c r="E6" s="199" t="s">
        <v>242</v>
      </c>
      <c r="F6" s="20" t="s">
        <v>16</v>
      </c>
    </row>
    <row r="7" spans="1:7" s="23" customFormat="1" ht="11.25" x14ac:dyDescent="0.2">
      <c r="A7" s="181"/>
      <c r="B7" s="289"/>
      <c r="C7" s="289"/>
      <c r="D7" s="22">
        <v>2</v>
      </c>
      <c r="E7" s="22">
        <v>3</v>
      </c>
      <c r="F7" s="22" t="s">
        <v>156</v>
      </c>
    </row>
    <row r="8" spans="1:7" s="179" customFormat="1" x14ac:dyDescent="0.25">
      <c r="B8" s="200"/>
      <c r="C8" s="200" t="s">
        <v>181</v>
      </c>
      <c r="D8" s="201">
        <f>SUM(D9+D10+D11+D12+D16+D17+D18)</f>
        <v>15864604</v>
      </c>
      <c r="E8" s="201">
        <f>SUM(E9+E10+E11+E12+E16+E17+E18)</f>
        <v>7395290.4699999997</v>
      </c>
      <c r="F8" s="202">
        <f>E8/D8*100</f>
        <v>46.615033504775788</v>
      </c>
    </row>
    <row r="9" spans="1:7" s="179" customFormat="1" x14ac:dyDescent="0.25">
      <c r="B9" s="203" t="s">
        <v>174</v>
      </c>
      <c r="C9" s="203" t="s">
        <v>10</v>
      </c>
      <c r="D9" s="201">
        <f>SUM(D21,D134,D182)</f>
        <v>415525</v>
      </c>
      <c r="E9" s="201">
        <f>SUM(E21,E134,E182)</f>
        <v>105196.06</v>
      </c>
      <c r="F9" s="202">
        <f>E9/D9*100</f>
        <v>25.316421394621262</v>
      </c>
    </row>
    <row r="10" spans="1:7" s="179" customFormat="1" x14ac:dyDescent="0.25">
      <c r="B10" s="203" t="s">
        <v>175</v>
      </c>
      <c r="C10" s="203" t="s">
        <v>12</v>
      </c>
      <c r="D10" s="201">
        <f>SUM(D39,D137,D165,D185,D189,D193)</f>
        <v>2723885</v>
      </c>
      <c r="E10" s="201">
        <f>SUM(E39,E137,E165,E185,E189,E193)</f>
        <v>1110943.6900000002</v>
      </c>
      <c r="F10" s="202">
        <f t="shared" ref="F10:F17" si="0">E10/D10*100</f>
        <v>40.785264062175905</v>
      </c>
    </row>
    <row r="11" spans="1:7" s="179" customFormat="1" x14ac:dyDescent="0.25">
      <c r="B11" s="203" t="s">
        <v>176</v>
      </c>
      <c r="C11" s="203" t="s">
        <v>196</v>
      </c>
      <c r="D11" s="201">
        <f>SUM(D90,)</f>
        <v>12149300</v>
      </c>
      <c r="E11" s="201">
        <f>SUM(E90,)</f>
        <v>5980080.8399999999</v>
      </c>
      <c r="F11" s="202">
        <f t="shared" si="0"/>
        <v>49.221608158494732</v>
      </c>
    </row>
    <row r="12" spans="1:7" s="179" customFormat="1" x14ac:dyDescent="0.25">
      <c r="B12" s="203" t="s">
        <v>177</v>
      </c>
      <c r="C12" s="203" t="s">
        <v>197</v>
      </c>
      <c r="D12" s="201">
        <f>SUM(D13+D14+D15)</f>
        <v>572894</v>
      </c>
      <c r="E12" s="201">
        <f>SUM(E13+E14)</f>
        <v>199069.88</v>
      </c>
      <c r="F12" s="202">
        <f t="shared" si="0"/>
        <v>34.748117452792314</v>
      </c>
    </row>
    <row r="13" spans="1:7" s="179" customFormat="1" x14ac:dyDescent="0.25">
      <c r="B13" s="204"/>
      <c r="C13" s="204" t="s">
        <v>186</v>
      </c>
      <c r="D13" s="205">
        <f>SUM(D118,D134,)</f>
        <v>146000</v>
      </c>
      <c r="E13" s="205">
        <f>SUM(E118,E134,)</f>
        <v>58216.41</v>
      </c>
      <c r="F13" s="202">
        <f t="shared" si="0"/>
        <v>39.874253424657539</v>
      </c>
    </row>
    <row r="14" spans="1:7" s="179" customFormat="1" x14ac:dyDescent="0.25">
      <c r="B14" s="204"/>
      <c r="C14" s="204" t="s">
        <v>187</v>
      </c>
      <c r="D14" s="205">
        <v>248637.74</v>
      </c>
      <c r="E14" s="205">
        <f>SUM(E142,E168)</f>
        <v>140853.47</v>
      </c>
      <c r="F14" s="202">
        <f t="shared" si="0"/>
        <v>56.650076533031559</v>
      </c>
    </row>
    <row r="15" spans="1:7" s="179" customFormat="1" x14ac:dyDescent="0.25">
      <c r="B15" s="204"/>
      <c r="C15" s="204" t="s">
        <v>261</v>
      </c>
      <c r="D15" s="205">
        <f>D149</f>
        <v>178256.26</v>
      </c>
      <c r="E15" s="205">
        <f>E149</f>
        <v>0</v>
      </c>
      <c r="F15" s="202"/>
    </row>
    <row r="16" spans="1:7" s="179" customFormat="1" x14ac:dyDescent="0.25">
      <c r="B16" s="203" t="s">
        <v>178</v>
      </c>
      <c r="C16" s="203" t="s">
        <v>198</v>
      </c>
      <c r="D16" s="201">
        <f>D126</f>
        <v>0</v>
      </c>
      <c r="E16" s="201">
        <f>E126</f>
        <v>0</v>
      </c>
      <c r="F16" s="202">
        <v>0</v>
      </c>
    </row>
    <row r="17" spans="1:7" s="179" customFormat="1" x14ac:dyDescent="0.25">
      <c r="B17" s="203" t="s">
        <v>179</v>
      </c>
      <c r="C17" s="203" t="s">
        <v>199</v>
      </c>
      <c r="D17" s="201">
        <f>SUM(D128)</f>
        <v>3000</v>
      </c>
      <c r="E17" s="201">
        <f>SUM(E128)</f>
        <v>0</v>
      </c>
      <c r="F17" s="202">
        <f t="shared" si="0"/>
        <v>0</v>
      </c>
    </row>
    <row r="18" spans="1:7" s="179" customFormat="1" x14ac:dyDescent="0.25">
      <c r="B18" s="203" t="s">
        <v>180</v>
      </c>
      <c r="C18" s="203" t="s">
        <v>200</v>
      </c>
      <c r="D18" s="201">
        <v>0</v>
      </c>
      <c r="E18" s="201">
        <v>0</v>
      </c>
      <c r="F18" s="202"/>
    </row>
    <row r="19" spans="1:7" s="206" customFormat="1" ht="15" customHeight="1" x14ac:dyDescent="0.25">
      <c r="B19" s="88" t="s">
        <v>203</v>
      </c>
      <c r="C19" s="207" t="s">
        <v>204</v>
      </c>
      <c r="D19" s="208">
        <f>SUM(D20)</f>
        <v>15191159.859999999</v>
      </c>
      <c r="E19" s="208">
        <f>SUM(E20)</f>
        <v>7254437</v>
      </c>
      <c r="F19" s="184">
        <f>E19/D19*100</f>
        <v>47.754332564834186</v>
      </c>
    </row>
    <row r="20" spans="1:7" s="206" customFormat="1" ht="15.75" customHeight="1" x14ac:dyDescent="0.25">
      <c r="B20" s="209" t="s">
        <v>159</v>
      </c>
      <c r="C20" s="210" t="s">
        <v>205</v>
      </c>
      <c r="D20" s="208">
        <f>SUM(D21,D39,D90,D118,D126,D128,)</f>
        <v>15191159.859999999</v>
      </c>
      <c r="E20" s="208">
        <f>SUM(E21,E39,E90,E118,E126,E128,)</f>
        <v>7254437</v>
      </c>
      <c r="F20" s="184">
        <f>E20/D20*100</f>
        <v>47.754332564834186</v>
      </c>
    </row>
    <row r="21" spans="1:7" s="73" customFormat="1" ht="20.100000000000001" customHeight="1" x14ac:dyDescent="0.25">
      <c r="A21" s="79"/>
      <c r="B21" s="82">
        <v>11</v>
      </c>
      <c r="C21" s="83" t="s">
        <v>161</v>
      </c>
      <c r="D21" s="84">
        <f>SUM(D22+D26+D28+D30+D37)</f>
        <v>343525</v>
      </c>
      <c r="E21" s="84">
        <f>SUM(E22+E26+E28+E30+E37)</f>
        <v>105196.06</v>
      </c>
      <c r="F21" s="35">
        <f>E21/D21*100</f>
        <v>30.622534022269122</v>
      </c>
    </row>
    <row r="22" spans="1:7" s="73" customFormat="1" ht="20.100000000000001" customHeight="1" x14ac:dyDescent="0.25">
      <c r="A22" s="79"/>
      <c r="B22" s="75">
        <v>32</v>
      </c>
      <c r="C22" s="74" t="s">
        <v>169</v>
      </c>
      <c r="D22" s="35">
        <f>SUM(D23:D25)</f>
        <v>197300</v>
      </c>
      <c r="E22" s="35">
        <f>SUM(E23:E25)</f>
        <v>46753.17</v>
      </c>
      <c r="F22" s="35">
        <f>E22/D22*100</f>
        <v>23.696487582361886</v>
      </c>
    </row>
    <row r="23" spans="1:7" ht="20.100000000000001" customHeight="1" x14ac:dyDescent="0.25">
      <c r="B23" s="76">
        <v>3232</v>
      </c>
      <c r="C23" s="77" t="s">
        <v>89</v>
      </c>
      <c r="D23" s="26">
        <v>123800</v>
      </c>
      <c r="E23" s="26">
        <v>22735.200000000001</v>
      </c>
      <c r="F23" s="184"/>
    </row>
    <row r="24" spans="1:7" s="73" customFormat="1" ht="20.100000000000001" customHeight="1" x14ac:dyDescent="0.25">
      <c r="A24" s="79"/>
      <c r="B24" s="76">
        <v>3236</v>
      </c>
      <c r="C24" s="77" t="s">
        <v>93</v>
      </c>
      <c r="D24" s="26">
        <v>0</v>
      </c>
      <c r="E24" s="26">
        <v>0</v>
      </c>
      <c r="F24" s="184"/>
    </row>
    <row r="25" spans="1:7" ht="20.100000000000001" customHeight="1" x14ac:dyDescent="0.25">
      <c r="B25" s="76">
        <v>3238</v>
      </c>
      <c r="C25" s="77" t="s">
        <v>95</v>
      </c>
      <c r="D25" s="26">
        <v>73500</v>
      </c>
      <c r="E25" s="26">
        <v>24017.97</v>
      </c>
      <c r="F25" s="184"/>
    </row>
    <row r="26" spans="1:7" s="73" customFormat="1" ht="32.25" customHeight="1" x14ac:dyDescent="0.25">
      <c r="A26" s="79"/>
      <c r="B26" s="78">
        <v>37</v>
      </c>
      <c r="C26" s="77" t="s">
        <v>171</v>
      </c>
      <c r="D26" s="184">
        <f>SUM(D27)</f>
        <v>8600</v>
      </c>
      <c r="E26" s="184">
        <f>SUM(E27)</f>
        <v>3962.82</v>
      </c>
      <c r="F26" s="184">
        <f>E26/D26*100</f>
        <v>46.079302325581395</v>
      </c>
    </row>
    <row r="27" spans="1:7" s="89" customFormat="1" ht="32.25" customHeight="1" x14ac:dyDescent="0.25">
      <c r="A27" s="179"/>
      <c r="B27" s="161">
        <v>3721</v>
      </c>
      <c r="C27" s="160" t="s">
        <v>206</v>
      </c>
      <c r="D27" s="26">
        <v>8600</v>
      </c>
      <c r="E27" s="26">
        <v>3962.82</v>
      </c>
      <c r="F27" s="26"/>
    </row>
    <row r="28" spans="1:7" s="73" customFormat="1" ht="32.25" customHeight="1" x14ac:dyDescent="0.25">
      <c r="A28" s="79"/>
      <c r="B28" s="78">
        <v>41</v>
      </c>
      <c r="C28" s="87" t="s">
        <v>207</v>
      </c>
      <c r="D28" s="184">
        <f>SUM(D29)</f>
        <v>0</v>
      </c>
      <c r="E28" s="184">
        <f>SUM(E29)</f>
        <v>0</v>
      </c>
      <c r="F28" s="184"/>
    </row>
    <row r="29" spans="1:7" s="89" customFormat="1" ht="32.25" customHeight="1" x14ac:dyDescent="0.25">
      <c r="A29" s="179"/>
      <c r="B29" s="159">
        <v>4123</v>
      </c>
      <c r="C29" s="160" t="s">
        <v>130</v>
      </c>
      <c r="D29" s="26">
        <v>0</v>
      </c>
      <c r="E29" s="26">
        <v>0</v>
      </c>
      <c r="F29" s="26"/>
    </row>
    <row r="30" spans="1:7" s="73" customFormat="1" ht="32.25" customHeight="1" x14ac:dyDescent="0.25">
      <c r="A30" s="79"/>
      <c r="B30" s="78">
        <v>42</v>
      </c>
      <c r="C30" s="87" t="s">
        <v>173</v>
      </c>
      <c r="D30" s="184">
        <f>SUM(D31:D36)</f>
        <v>137625</v>
      </c>
      <c r="E30" s="184">
        <f>SUM(E31:E35)</f>
        <v>54480.07</v>
      </c>
      <c r="F30" s="184"/>
    </row>
    <row r="31" spans="1:7" s="89" customFormat="1" ht="32.25" customHeight="1" x14ac:dyDescent="0.25">
      <c r="A31" s="179"/>
      <c r="B31" s="159">
        <v>4212</v>
      </c>
      <c r="C31" s="160" t="s">
        <v>131</v>
      </c>
      <c r="D31" s="180">
        <v>0</v>
      </c>
      <c r="E31" s="180">
        <v>0</v>
      </c>
      <c r="F31" s="180"/>
      <c r="G31" s="179"/>
    </row>
    <row r="32" spans="1:7" s="89" customFormat="1" ht="32.25" customHeight="1" x14ac:dyDescent="0.25">
      <c r="A32" s="179"/>
      <c r="B32" s="176">
        <v>4221</v>
      </c>
      <c r="C32" s="177" t="s">
        <v>132</v>
      </c>
      <c r="D32" s="178">
        <v>37175</v>
      </c>
      <c r="E32" s="178">
        <v>5801.07</v>
      </c>
      <c r="F32" s="31"/>
    </row>
    <row r="33" spans="1:6" s="89" customFormat="1" ht="32.25" customHeight="1" x14ac:dyDescent="0.25">
      <c r="A33" s="179"/>
      <c r="B33" s="176">
        <v>4223</v>
      </c>
      <c r="C33" s="177" t="s">
        <v>133</v>
      </c>
      <c r="D33" s="178">
        <v>2500</v>
      </c>
      <c r="E33" s="178">
        <v>2500</v>
      </c>
      <c r="F33" s="31"/>
    </row>
    <row r="34" spans="1:6" s="89" customFormat="1" ht="32.25" customHeight="1" x14ac:dyDescent="0.25">
      <c r="A34" s="179"/>
      <c r="B34" s="176">
        <v>4224</v>
      </c>
      <c r="C34" s="177" t="s">
        <v>134</v>
      </c>
      <c r="D34" s="178">
        <v>71050</v>
      </c>
      <c r="E34" s="178">
        <v>46179</v>
      </c>
      <c r="F34" s="31"/>
    </row>
    <row r="35" spans="1:6" s="89" customFormat="1" ht="32.25" customHeight="1" x14ac:dyDescent="0.25">
      <c r="A35" s="179"/>
      <c r="B35" s="176">
        <v>4231</v>
      </c>
      <c r="C35" s="177" t="s">
        <v>212</v>
      </c>
      <c r="D35" s="178">
        <v>23200</v>
      </c>
      <c r="E35" s="178">
        <v>0</v>
      </c>
      <c r="F35" s="31"/>
    </row>
    <row r="36" spans="1:6" s="89" customFormat="1" ht="32.25" customHeight="1" x14ac:dyDescent="0.25">
      <c r="A36" s="179"/>
      <c r="B36" s="176">
        <v>4232</v>
      </c>
      <c r="C36" s="177" t="s">
        <v>234</v>
      </c>
      <c r="D36" s="178">
        <v>3700</v>
      </c>
      <c r="E36" s="178"/>
      <c r="F36" s="31"/>
    </row>
    <row r="37" spans="1:6" s="73" customFormat="1" ht="32.25" customHeight="1" x14ac:dyDescent="0.25">
      <c r="A37" s="79"/>
      <c r="B37" s="78">
        <v>45</v>
      </c>
      <c r="C37" s="87" t="s">
        <v>208</v>
      </c>
      <c r="D37" s="35">
        <f>SUM(D38)</f>
        <v>0</v>
      </c>
      <c r="E37" s="35">
        <f>SUM(E38)</f>
        <v>0</v>
      </c>
      <c r="F37" s="35"/>
    </row>
    <row r="38" spans="1:6" ht="30" customHeight="1" x14ac:dyDescent="0.25">
      <c r="B38" s="159">
        <v>4511</v>
      </c>
      <c r="C38" s="77" t="s">
        <v>138</v>
      </c>
      <c r="D38" s="31">
        <v>0</v>
      </c>
      <c r="E38" s="31">
        <v>0</v>
      </c>
      <c r="F38" s="35"/>
    </row>
    <row r="39" spans="1:6" ht="20.100000000000001" customHeight="1" x14ac:dyDescent="0.25">
      <c r="B39" s="82">
        <v>31</v>
      </c>
      <c r="C39" s="83" t="s">
        <v>162</v>
      </c>
      <c r="D39" s="84">
        <f>SUM(D40,D45,D70,D76,D81,D74,D79)</f>
        <v>2571334.8600000003</v>
      </c>
      <c r="E39" s="84">
        <f>SUM(E40,E45,E70,E76,E81,E74,E79)</f>
        <v>1110943.6900000002</v>
      </c>
      <c r="F39" s="35">
        <f t="shared" ref="F39:F97" si="1">E39/D39*100</f>
        <v>43.204940254261558</v>
      </c>
    </row>
    <row r="40" spans="1:6" s="73" customFormat="1" ht="20.100000000000001" customHeight="1" x14ac:dyDescent="0.25">
      <c r="A40" s="79"/>
      <c r="B40" s="75">
        <v>31</v>
      </c>
      <c r="C40" s="74" t="s">
        <v>168</v>
      </c>
      <c r="D40" s="35">
        <f>SUM(D41:D44)</f>
        <v>780000</v>
      </c>
      <c r="E40" s="35">
        <f>SUM(E41:E44)</f>
        <v>0</v>
      </c>
      <c r="F40" s="35">
        <f t="shared" si="1"/>
        <v>0</v>
      </c>
    </row>
    <row r="41" spans="1:6" ht="20.100000000000001" customHeight="1" x14ac:dyDescent="0.25">
      <c r="B41" s="76">
        <v>3111</v>
      </c>
      <c r="C41" s="77" t="s">
        <v>26</v>
      </c>
      <c r="D41" s="31">
        <v>500000</v>
      </c>
      <c r="E41" s="31">
        <v>0</v>
      </c>
      <c r="F41" s="35"/>
    </row>
    <row r="42" spans="1:6" ht="20.100000000000001" customHeight="1" x14ac:dyDescent="0.25">
      <c r="B42" s="76">
        <v>3113</v>
      </c>
      <c r="C42" s="77" t="s">
        <v>74</v>
      </c>
      <c r="D42" s="31">
        <v>50000</v>
      </c>
      <c r="E42" s="31">
        <v>0</v>
      </c>
      <c r="F42" s="35"/>
    </row>
    <row r="43" spans="1:6" ht="20.100000000000001" customHeight="1" x14ac:dyDescent="0.25">
      <c r="B43" s="76">
        <v>3121</v>
      </c>
      <c r="C43" s="77" t="s">
        <v>75</v>
      </c>
      <c r="D43" s="31">
        <v>160000</v>
      </c>
      <c r="E43" s="26">
        <v>0</v>
      </c>
      <c r="F43" s="184"/>
    </row>
    <row r="44" spans="1:6" ht="20.100000000000001" customHeight="1" x14ac:dyDescent="0.25">
      <c r="B44" s="76">
        <v>3132</v>
      </c>
      <c r="C44" s="77" t="s">
        <v>78</v>
      </c>
      <c r="D44" s="31">
        <v>70000</v>
      </c>
      <c r="E44" s="26">
        <v>0</v>
      </c>
      <c r="F44" s="184"/>
    </row>
    <row r="45" spans="1:6" s="73" customFormat="1" ht="20.100000000000001" customHeight="1" x14ac:dyDescent="0.25">
      <c r="A45" s="79"/>
      <c r="B45" s="78">
        <v>32</v>
      </c>
      <c r="C45" s="74" t="s">
        <v>169</v>
      </c>
      <c r="D45" s="35">
        <f>SUM(D46:D69)</f>
        <v>1543289.86</v>
      </c>
      <c r="E45" s="184">
        <f>SUM(E46:E69)</f>
        <v>1078181.82</v>
      </c>
      <c r="F45" s="184">
        <f t="shared" si="1"/>
        <v>69.862561009763908</v>
      </c>
    </row>
    <row r="46" spans="1:6" ht="20.100000000000001" customHeight="1" x14ac:dyDescent="0.25">
      <c r="B46" s="76">
        <v>3211</v>
      </c>
      <c r="C46" s="77" t="s">
        <v>27</v>
      </c>
      <c r="D46" s="31">
        <v>10600</v>
      </c>
      <c r="E46" s="26">
        <v>7476.63</v>
      </c>
      <c r="F46" s="184"/>
    </row>
    <row r="47" spans="1:6" ht="20.100000000000001" customHeight="1" x14ac:dyDescent="0.25">
      <c r="B47" s="76">
        <v>3213</v>
      </c>
      <c r="C47" s="77" t="s">
        <v>80</v>
      </c>
      <c r="D47" s="31">
        <v>16000</v>
      </c>
      <c r="E47" s="26">
        <v>8755.93</v>
      </c>
      <c r="F47" s="184"/>
    </row>
    <row r="48" spans="1:6" ht="20.100000000000001" customHeight="1" x14ac:dyDescent="0.25">
      <c r="B48" s="76">
        <v>3214</v>
      </c>
      <c r="C48" s="77" t="s">
        <v>81</v>
      </c>
      <c r="D48" s="33">
        <v>300</v>
      </c>
      <c r="E48" s="191">
        <v>0</v>
      </c>
      <c r="F48" s="184"/>
    </row>
    <row r="49" spans="2:6" ht="30.75" customHeight="1" x14ac:dyDescent="0.25">
      <c r="B49" s="76">
        <v>3221</v>
      </c>
      <c r="C49" s="77" t="s">
        <v>82</v>
      </c>
      <c r="D49" s="33">
        <v>14000</v>
      </c>
      <c r="E49" s="191">
        <v>6793.11</v>
      </c>
      <c r="F49" s="184"/>
    </row>
    <row r="50" spans="2:6" ht="20.100000000000001" customHeight="1" x14ac:dyDescent="0.25">
      <c r="B50" s="76">
        <v>3222</v>
      </c>
      <c r="C50" s="77" t="s">
        <v>83</v>
      </c>
      <c r="D50" s="81">
        <v>1114489.8600000001</v>
      </c>
      <c r="E50" s="211">
        <v>948787.5</v>
      </c>
      <c r="F50" s="184"/>
    </row>
    <row r="51" spans="2:6" ht="20.100000000000001" customHeight="1" x14ac:dyDescent="0.25">
      <c r="B51" s="76">
        <v>3223</v>
      </c>
      <c r="C51" s="77" t="s">
        <v>84</v>
      </c>
      <c r="D51" s="33">
        <v>61000</v>
      </c>
      <c r="E51" s="191">
        <v>0</v>
      </c>
      <c r="F51" s="184"/>
    </row>
    <row r="52" spans="2:6" ht="27.75" customHeight="1" x14ac:dyDescent="0.25">
      <c r="B52" s="76">
        <v>3224</v>
      </c>
      <c r="C52" s="77" t="s">
        <v>85</v>
      </c>
      <c r="D52" s="33">
        <v>5400</v>
      </c>
      <c r="E52" s="191">
        <v>1061.26</v>
      </c>
      <c r="F52" s="184"/>
    </row>
    <row r="53" spans="2:6" ht="20.100000000000001" customHeight="1" x14ac:dyDescent="0.25">
      <c r="B53" s="76">
        <v>3231</v>
      </c>
      <c r="C53" s="77" t="s">
        <v>88</v>
      </c>
      <c r="D53" s="33">
        <v>6000</v>
      </c>
      <c r="E53" s="191">
        <v>3512.01</v>
      </c>
      <c r="F53" s="184"/>
    </row>
    <row r="54" spans="2:6" ht="20.100000000000001" customHeight="1" x14ac:dyDescent="0.25">
      <c r="B54" s="76">
        <v>3232</v>
      </c>
      <c r="C54" s="77" t="s">
        <v>89</v>
      </c>
      <c r="D54" s="33">
        <v>53000</v>
      </c>
      <c r="E54" s="191">
        <v>53.98</v>
      </c>
      <c r="F54" s="184"/>
    </row>
    <row r="55" spans="2:6" ht="20.100000000000001" customHeight="1" x14ac:dyDescent="0.25">
      <c r="B55" s="76">
        <v>3233</v>
      </c>
      <c r="C55" s="77" t="s">
        <v>90</v>
      </c>
      <c r="D55" s="33">
        <v>1000</v>
      </c>
      <c r="E55" s="191">
        <v>0</v>
      </c>
      <c r="F55" s="184"/>
    </row>
    <row r="56" spans="2:6" ht="20.100000000000001" customHeight="1" x14ac:dyDescent="0.25">
      <c r="B56" s="76">
        <v>3234</v>
      </c>
      <c r="C56" s="77" t="s">
        <v>91</v>
      </c>
      <c r="D56" s="33">
        <v>22100</v>
      </c>
      <c r="E56" s="191">
        <v>13784.71</v>
      </c>
      <c r="F56" s="184"/>
    </row>
    <row r="57" spans="2:6" ht="20.100000000000001" customHeight="1" x14ac:dyDescent="0.25">
      <c r="B57" s="76">
        <v>3235</v>
      </c>
      <c r="C57" s="77" t="s">
        <v>92</v>
      </c>
      <c r="D57" s="33">
        <v>17000</v>
      </c>
      <c r="E57" s="191">
        <v>10534.74</v>
      </c>
      <c r="F57" s="184"/>
    </row>
    <row r="58" spans="2:6" ht="20.100000000000001" customHeight="1" x14ac:dyDescent="0.25">
      <c r="B58" s="76">
        <v>3236</v>
      </c>
      <c r="C58" s="77" t="s">
        <v>93</v>
      </c>
      <c r="D58" s="33">
        <v>75000</v>
      </c>
      <c r="E58" s="191">
        <v>0</v>
      </c>
      <c r="F58" s="184"/>
    </row>
    <row r="59" spans="2:6" ht="20.100000000000001" customHeight="1" x14ac:dyDescent="0.25">
      <c r="B59" s="76">
        <v>3237</v>
      </c>
      <c r="C59" s="77" t="s">
        <v>94</v>
      </c>
      <c r="D59" s="33">
        <v>26000</v>
      </c>
      <c r="E59" s="191">
        <v>1061.8</v>
      </c>
      <c r="F59" s="184"/>
    </row>
    <row r="60" spans="2:6" ht="20.100000000000001" customHeight="1" x14ac:dyDescent="0.25">
      <c r="B60" s="76">
        <v>3239</v>
      </c>
      <c r="C60" s="77" t="s">
        <v>96</v>
      </c>
      <c r="D60" s="33">
        <v>47200</v>
      </c>
      <c r="E60" s="191">
        <v>5703.98</v>
      </c>
      <c r="F60" s="184"/>
    </row>
    <row r="61" spans="2:6" ht="19.5" customHeight="1" x14ac:dyDescent="0.25">
      <c r="B61" s="76">
        <v>3241</v>
      </c>
      <c r="C61" s="77" t="s">
        <v>97</v>
      </c>
      <c r="D61" s="33">
        <v>1000</v>
      </c>
      <c r="E61" s="191">
        <v>0</v>
      </c>
      <c r="F61" s="184"/>
    </row>
    <row r="62" spans="2:6" s="79" customFormat="1" ht="30.75" customHeight="1" x14ac:dyDescent="0.25">
      <c r="B62" s="76">
        <v>3251</v>
      </c>
      <c r="C62" s="77" t="s">
        <v>239</v>
      </c>
      <c r="D62" s="191">
        <v>30000</v>
      </c>
      <c r="E62" s="191">
        <v>0</v>
      </c>
      <c r="F62" s="184"/>
    </row>
    <row r="63" spans="2:6" ht="30" customHeight="1" x14ac:dyDescent="0.25">
      <c r="B63" s="76">
        <v>3291</v>
      </c>
      <c r="C63" s="77" t="s">
        <v>98</v>
      </c>
      <c r="D63" s="33">
        <v>11000</v>
      </c>
      <c r="E63" s="191">
        <v>9430.32</v>
      </c>
      <c r="F63" s="184"/>
    </row>
    <row r="64" spans="2:6" ht="20.100000000000001" customHeight="1" x14ac:dyDescent="0.25">
      <c r="B64" s="76">
        <v>3292</v>
      </c>
      <c r="C64" s="77" t="s">
        <v>99</v>
      </c>
      <c r="D64" s="33">
        <v>18000</v>
      </c>
      <c r="E64" s="191">
        <v>8367.52</v>
      </c>
      <c r="F64" s="184"/>
    </row>
    <row r="65" spans="1:6" ht="20.100000000000001" customHeight="1" x14ac:dyDescent="0.25">
      <c r="B65" s="76">
        <v>3293</v>
      </c>
      <c r="C65" s="77" t="s">
        <v>100</v>
      </c>
      <c r="D65" s="33">
        <v>3000</v>
      </c>
      <c r="E65" s="191">
        <v>1462.43</v>
      </c>
      <c r="F65" s="184"/>
    </row>
    <row r="66" spans="1:6" ht="20.100000000000001" customHeight="1" x14ac:dyDescent="0.25">
      <c r="B66" s="76">
        <v>3294</v>
      </c>
      <c r="C66" s="77" t="s">
        <v>101</v>
      </c>
      <c r="D66" s="33">
        <v>3000</v>
      </c>
      <c r="E66" s="191">
        <v>3382.28</v>
      </c>
      <c r="F66" s="184"/>
    </row>
    <row r="67" spans="1:6" ht="20.100000000000001" customHeight="1" x14ac:dyDescent="0.25">
      <c r="B67" s="76">
        <v>3295</v>
      </c>
      <c r="C67" s="77" t="s">
        <v>102</v>
      </c>
      <c r="D67" s="33">
        <v>4200</v>
      </c>
      <c r="E67" s="191">
        <v>1093.19</v>
      </c>
      <c r="F67" s="184"/>
    </row>
    <row r="68" spans="1:6" ht="20.100000000000001" customHeight="1" x14ac:dyDescent="0.25">
      <c r="B68" s="76">
        <v>3296</v>
      </c>
      <c r="C68" s="77" t="s">
        <v>104</v>
      </c>
      <c r="D68" s="33">
        <v>3000</v>
      </c>
      <c r="E68" s="191">
        <v>46017.18</v>
      </c>
      <c r="F68" s="184"/>
    </row>
    <row r="69" spans="1:6" ht="20.25" customHeight="1" x14ac:dyDescent="0.25">
      <c r="B69" s="76">
        <v>3299</v>
      </c>
      <c r="C69" s="77" t="s">
        <v>213</v>
      </c>
      <c r="D69" s="33">
        <v>1000</v>
      </c>
      <c r="E69" s="191">
        <v>903.25</v>
      </c>
      <c r="F69" s="184"/>
    </row>
    <row r="70" spans="1:6" s="73" customFormat="1" ht="20.25" customHeight="1" x14ac:dyDescent="0.25">
      <c r="A70" s="79"/>
      <c r="B70" s="78">
        <v>34</v>
      </c>
      <c r="C70" s="87" t="s">
        <v>170</v>
      </c>
      <c r="D70" s="36">
        <f>SUM(D71:D73)</f>
        <v>6400</v>
      </c>
      <c r="E70" s="175">
        <f>SUM(E71:E73)</f>
        <v>8350.86</v>
      </c>
      <c r="F70" s="184"/>
    </row>
    <row r="71" spans="1:6" ht="27.75" customHeight="1" x14ac:dyDescent="0.25">
      <c r="B71" s="76">
        <v>3431</v>
      </c>
      <c r="C71" s="77" t="s">
        <v>106</v>
      </c>
      <c r="D71" s="33">
        <v>3000</v>
      </c>
      <c r="E71" s="191">
        <v>6981.61</v>
      </c>
      <c r="F71" s="184"/>
    </row>
    <row r="72" spans="1:6" ht="20.100000000000001" customHeight="1" x14ac:dyDescent="0.25">
      <c r="B72" s="76">
        <v>3433</v>
      </c>
      <c r="C72" s="77" t="s">
        <v>214</v>
      </c>
      <c r="D72" s="33">
        <v>400</v>
      </c>
      <c r="E72" s="191">
        <v>49.25</v>
      </c>
      <c r="F72" s="184"/>
    </row>
    <row r="73" spans="1:6" ht="21.75" customHeight="1" x14ac:dyDescent="0.25">
      <c r="B73" s="76">
        <v>3434</v>
      </c>
      <c r="C73" s="77" t="s">
        <v>108</v>
      </c>
      <c r="D73" s="33">
        <v>3000</v>
      </c>
      <c r="E73" s="191">
        <v>1320</v>
      </c>
      <c r="F73" s="184"/>
    </row>
    <row r="74" spans="1:6" s="79" customFormat="1" ht="20.25" customHeight="1" x14ac:dyDescent="0.25">
      <c r="B74" s="78">
        <v>37</v>
      </c>
      <c r="C74" s="87" t="s">
        <v>247</v>
      </c>
      <c r="D74" s="175">
        <f>SUM(D75)</f>
        <v>5000</v>
      </c>
      <c r="E74" s="175">
        <f>SUM(E75)</f>
        <v>0</v>
      </c>
      <c r="F74" s="184">
        <f t="shared" ref="F74" si="2">E74/D74*100</f>
        <v>0</v>
      </c>
    </row>
    <row r="75" spans="1:6" s="73" customFormat="1" ht="27.75" customHeight="1" x14ac:dyDescent="0.25">
      <c r="A75" s="79"/>
      <c r="B75" s="76">
        <v>3721</v>
      </c>
      <c r="C75" s="160" t="s">
        <v>206</v>
      </c>
      <c r="D75" s="33">
        <v>5000</v>
      </c>
      <c r="E75" s="191">
        <v>0</v>
      </c>
      <c r="F75" s="184"/>
    </row>
    <row r="76" spans="1:6" s="73" customFormat="1" ht="33.75" customHeight="1" x14ac:dyDescent="0.25">
      <c r="A76" s="79"/>
      <c r="B76" s="78">
        <v>38</v>
      </c>
      <c r="C76" s="87" t="s">
        <v>172</v>
      </c>
      <c r="D76" s="36">
        <f>SUM(D77:D78)</f>
        <v>3270</v>
      </c>
      <c r="E76" s="175">
        <f>SUM(E77:E78)</f>
        <v>2047.22</v>
      </c>
      <c r="F76" s="184">
        <f t="shared" si="1"/>
        <v>62.606116207951068</v>
      </c>
    </row>
    <row r="77" spans="1:6" ht="20.100000000000001" customHeight="1" x14ac:dyDescent="0.25">
      <c r="B77" s="76">
        <v>3811</v>
      </c>
      <c r="C77" s="77" t="s">
        <v>110</v>
      </c>
      <c r="D77" s="33">
        <v>270</v>
      </c>
      <c r="E77" s="191">
        <v>0</v>
      </c>
      <c r="F77" s="184"/>
    </row>
    <row r="78" spans="1:6" ht="20.100000000000001" customHeight="1" x14ac:dyDescent="0.25">
      <c r="B78" s="76">
        <v>3834</v>
      </c>
      <c r="C78" s="77" t="s">
        <v>111</v>
      </c>
      <c r="D78" s="33">
        <v>3000</v>
      </c>
      <c r="E78" s="191">
        <v>2047.22</v>
      </c>
      <c r="F78" s="184"/>
    </row>
    <row r="79" spans="1:6" s="79" customFormat="1" ht="33" customHeight="1" x14ac:dyDescent="0.25">
      <c r="B79" s="78">
        <v>41</v>
      </c>
      <c r="C79" s="77" t="s">
        <v>207</v>
      </c>
      <c r="D79" s="212">
        <f>SUM(D80)</f>
        <v>15000</v>
      </c>
      <c r="E79" s="212">
        <f>SUM(E80)</f>
        <v>0</v>
      </c>
      <c r="F79" s="184">
        <f>E79/D79*100</f>
        <v>0</v>
      </c>
    </row>
    <row r="80" spans="1:6" s="73" customFormat="1" ht="20.100000000000001" customHeight="1" x14ac:dyDescent="0.25">
      <c r="A80" s="79"/>
      <c r="B80" s="159">
        <v>4123</v>
      </c>
      <c r="C80" s="160" t="s">
        <v>130</v>
      </c>
      <c r="D80" s="162">
        <v>15000</v>
      </c>
      <c r="E80" s="213">
        <v>0</v>
      </c>
      <c r="F80" s="26"/>
    </row>
    <row r="81" spans="1:6" s="73" customFormat="1" ht="33.75" customHeight="1" x14ac:dyDescent="0.25">
      <c r="A81" s="79"/>
      <c r="B81" s="78">
        <v>42</v>
      </c>
      <c r="C81" s="87" t="s">
        <v>173</v>
      </c>
      <c r="D81" s="158">
        <f>SUM(D82:D89)</f>
        <v>218375</v>
      </c>
      <c r="E81" s="212">
        <f>SUM(E82:E89)</f>
        <v>22363.79</v>
      </c>
      <c r="F81" s="184">
        <f>E81/D81*100</f>
        <v>10.241002862049228</v>
      </c>
    </row>
    <row r="82" spans="1:6" s="89" customFormat="1" ht="33.75" customHeight="1" x14ac:dyDescent="0.25">
      <c r="A82" s="179"/>
      <c r="B82" s="159">
        <v>4221</v>
      </c>
      <c r="C82" s="160" t="s">
        <v>132</v>
      </c>
      <c r="D82" s="162">
        <v>46825</v>
      </c>
      <c r="E82" s="213">
        <v>11828.7</v>
      </c>
      <c r="F82" s="26"/>
    </row>
    <row r="83" spans="1:6" s="73" customFormat="1" ht="33.75" customHeight="1" x14ac:dyDescent="0.25">
      <c r="A83" s="179"/>
      <c r="B83" s="159">
        <v>4222</v>
      </c>
      <c r="C83" s="160" t="s">
        <v>215</v>
      </c>
      <c r="D83" s="162">
        <v>2500</v>
      </c>
      <c r="E83" s="213">
        <v>0</v>
      </c>
      <c r="F83" s="26"/>
    </row>
    <row r="84" spans="1:6" s="73" customFormat="1" ht="33.75" customHeight="1" x14ac:dyDescent="0.25">
      <c r="A84" s="179"/>
      <c r="B84" s="159">
        <v>4223</v>
      </c>
      <c r="C84" s="160" t="s">
        <v>133</v>
      </c>
      <c r="D84" s="162">
        <v>5700</v>
      </c>
      <c r="E84" s="213">
        <v>5958.98</v>
      </c>
      <c r="F84" s="26"/>
    </row>
    <row r="85" spans="1:6" s="73" customFormat="1" ht="33.75" customHeight="1" x14ac:dyDescent="0.25">
      <c r="A85" s="179"/>
      <c r="B85" s="159">
        <v>4224</v>
      </c>
      <c r="C85" s="160" t="s">
        <v>134</v>
      </c>
      <c r="D85" s="162">
        <v>128950</v>
      </c>
      <c r="E85" s="213">
        <v>3020.3</v>
      </c>
      <c r="F85" s="26"/>
    </row>
    <row r="86" spans="1:6" s="73" customFormat="1" ht="33.75" customHeight="1" x14ac:dyDescent="0.25">
      <c r="A86" s="179"/>
      <c r="B86" s="159">
        <v>4225</v>
      </c>
      <c r="C86" s="160" t="s">
        <v>216</v>
      </c>
      <c r="D86" s="162">
        <v>300</v>
      </c>
      <c r="E86" s="213">
        <v>0</v>
      </c>
      <c r="F86" s="26"/>
    </row>
    <row r="87" spans="1:6" s="73" customFormat="1" ht="33.75" customHeight="1" x14ac:dyDescent="0.25">
      <c r="A87" s="179"/>
      <c r="B87" s="159">
        <v>4227</v>
      </c>
      <c r="C87" s="160" t="s">
        <v>217</v>
      </c>
      <c r="D87" s="162">
        <v>1000</v>
      </c>
      <c r="E87" s="213">
        <v>1555.81</v>
      </c>
      <c r="F87" s="26"/>
    </row>
    <row r="88" spans="1:6" s="79" customFormat="1" ht="33.75" customHeight="1" x14ac:dyDescent="0.25">
      <c r="A88" s="179"/>
      <c r="B88" s="159">
        <v>4231</v>
      </c>
      <c r="C88" s="160" t="s">
        <v>137</v>
      </c>
      <c r="D88" s="213">
        <v>26800</v>
      </c>
      <c r="E88" s="213">
        <v>0</v>
      </c>
      <c r="F88" s="26"/>
    </row>
    <row r="89" spans="1:6" s="73" customFormat="1" ht="33.75" customHeight="1" x14ac:dyDescent="0.25">
      <c r="A89" s="179"/>
      <c r="B89" s="159">
        <v>4262</v>
      </c>
      <c r="C89" s="160" t="s">
        <v>234</v>
      </c>
      <c r="D89" s="162">
        <v>6300</v>
      </c>
      <c r="E89" s="213">
        <v>0</v>
      </c>
      <c r="F89" s="26"/>
    </row>
    <row r="90" spans="1:6" ht="25.5" customHeight="1" x14ac:dyDescent="0.25">
      <c r="B90" s="82">
        <v>43</v>
      </c>
      <c r="C90" s="83" t="s">
        <v>163</v>
      </c>
      <c r="D90" s="85">
        <f>SUM(D91,D97,D114,D116)</f>
        <v>12149300</v>
      </c>
      <c r="E90" s="85">
        <f>SUM(E91,E97,E114,E116)</f>
        <v>5980080.8399999999</v>
      </c>
      <c r="F90" s="35">
        <f t="shared" si="1"/>
        <v>49.221608158494732</v>
      </c>
    </row>
    <row r="91" spans="1:6" s="73" customFormat="1" ht="20.100000000000001" customHeight="1" x14ac:dyDescent="0.25">
      <c r="A91" s="79"/>
      <c r="B91" s="75">
        <v>31</v>
      </c>
      <c r="C91" s="74" t="s">
        <v>168</v>
      </c>
      <c r="D91" s="36">
        <f>SUM(D92:D96)</f>
        <v>6518000</v>
      </c>
      <c r="E91" s="36">
        <f>SUM(E92:E96)</f>
        <v>3388831.92</v>
      </c>
      <c r="F91" s="35">
        <f t="shared" si="1"/>
        <v>51.991898128260203</v>
      </c>
    </row>
    <row r="92" spans="1:6" ht="20.100000000000001" customHeight="1" x14ac:dyDescent="0.25">
      <c r="B92" s="76">
        <v>3111</v>
      </c>
      <c r="C92" s="77" t="s">
        <v>26</v>
      </c>
      <c r="D92" s="33">
        <v>5000000</v>
      </c>
      <c r="E92" s="33">
        <v>2673123.4300000002</v>
      </c>
      <c r="F92" s="35"/>
    </row>
    <row r="93" spans="1:6" ht="20.100000000000001" customHeight="1" x14ac:dyDescent="0.25">
      <c r="B93" s="76">
        <v>3113</v>
      </c>
      <c r="C93" s="77" t="s">
        <v>74</v>
      </c>
      <c r="D93" s="33">
        <v>460000</v>
      </c>
      <c r="E93" s="33">
        <v>190886.21</v>
      </c>
      <c r="F93" s="35"/>
    </row>
    <row r="94" spans="1:6" ht="20.100000000000001" customHeight="1" x14ac:dyDescent="0.25">
      <c r="B94" s="76">
        <v>3121</v>
      </c>
      <c r="C94" s="77" t="s">
        <v>75</v>
      </c>
      <c r="D94" s="33">
        <v>214000</v>
      </c>
      <c r="E94" s="33">
        <v>102462.13</v>
      </c>
      <c r="F94" s="35"/>
    </row>
    <row r="95" spans="1:6" s="73" customFormat="1" ht="20.100000000000001" customHeight="1" x14ac:dyDescent="0.25">
      <c r="A95" s="79"/>
      <c r="B95" s="76">
        <v>3131</v>
      </c>
      <c r="C95" s="77" t="s">
        <v>227</v>
      </c>
      <c r="D95" s="33">
        <v>4000</v>
      </c>
      <c r="E95" s="33">
        <v>0</v>
      </c>
      <c r="F95" s="35"/>
    </row>
    <row r="96" spans="1:6" ht="20.100000000000001" customHeight="1" x14ac:dyDescent="0.25">
      <c r="B96" s="76">
        <v>3132</v>
      </c>
      <c r="C96" s="77" t="s">
        <v>78</v>
      </c>
      <c r="D96" s="33">
        <v>840000</v>
      </c>
      <c r="E96" s="33">
        <v>422360.15</v>
      </c>
      <c r="F96" s="35"/>
    </row>
    <row r="97" spans="1:6" s="73" customFormat="1" ht="20.100000000000001" customHeight="1" x14ac:dyDescent="0.25">
      <c r="A97" s="79"/>
      <c r="B97" s="78">
        <v>32</v>
      </c>
      <c r="C97" s="74" t="s">
        <v>169</v>
      </c>
      <c r="D97" s="36">
        <f>SUM(D98:D113)</f>
        <v>5625300</v>
      </c>
      <c r="E97" s="36">
        <f>SUM(E98:E113)</f>
        <v>2586886.5999999996</v>
      </c>
      <c r="F97" s="35">
        <f t="shared" si="1"/>
        <v>45.986642490178298</v>
      </c>
    </row>
    <row r="98" spans="1:6" ht="30.75" customHeight="1" x14ac:dyDescent="0.25">
      <c r="B98" s="76">
        <v>3212</v>
      </c>
      <c r="C98" s="77" t="s">
        <v>79</v>
      </c>
      <c r="D98" s="33">
        <v>171000</v>
      </c>
      <c r="E98" s="33">
        <v>78459.38</v>
      </c>
      <c r="F98" s="35"/>
    </row>
    <row r="99" spans="1:6" ht="33.75" customHeight="1" x14ac:dyDescent="0.25">
      <c r="B99" s="76">
        <v>3221</v>
      </c>
      <c r="C99" s="77" t="s">
        <v>82</v>
      </c>
      <c r="D99" s="33">
        <v>60000</v>
      </c>
      <c r="E99" s="33">
        <v>19811.53</v>
      </c>
      <c r="F99" s="35"/>
    </row>
    <row r="100" spans="1:6" ht="20.100000000000001" customHeight="1" x14ac:dyDescent="0.25">
      <c r="B100" s="76">
        <v>3222</v>
      </c>
      <c r="C100" s="77" t="s">
        <v>83</v>
      </c>
      <c r="D100" s="33">
        <v>3485600</v>
      </c>
      <c r="E100" s="33">
        <v>1662688.17</v>
      </c>
      <c r="F100" s="35"/>
    </row>
    <row r="101" spans="1:6" ht="20.100000000000001" customHeight="1" x14ac:dyDescent="0.25">
      <c r="B101" s="76">
        <v>3223</v>
      </c>
      <c r="C101" s="77" t="s">
        <v>84</v>
      </c>
      <c r="D101" s="33">
        <v>224000</v>
      </c>
      <c r="E101" s="33">
        <v>109794.96</v>
      </c>
      <c r="F101" s="35"/>
    </row>
    <row r="102" spans="1:6" ht="30" customHeight="1" x14ac:dyDescent="0.25">
      <c r="B102" s="76">
        <v>3224</v>
      </c>
      <c r="C102" s="77" t="s">
        <v>85</v>
      </c>
      <c r="D102" s="33">
        <v>9500</v>
      </c>
      <c r="E102" s="33">
        <v>7786.36</v>
      </c>
      <c r="F102" s="35"/>
    </row>
    <row r="103" spans="1:6" ht="20.100000000000001" customHeight="1" x14ac:dyDescent="0.25">
      <c r="B103" s="76">
        <v>3225</v>
      </c>
      <c r="C103" s="77" t="s">
        <v>86</v>
      </c>
      <c r="D103" s="33">
        <v>10000</v>
      </c>
      <c r="E103" s="33">
        <v>5998.36</v>
      </c>
      <c r="F103" s="35"/>
    </row>
    <row r="104" spans="1:6" ht="20.100000000000001" customHeight="1" x14ac:dyDescent="0.25">
      <c r="B104" s="76">
        <v>3227</v>
      </c>
      <c r="C104" s="77" t="s">
        <v>218</v>
      </c>
      <c r="D104" s="33">
        <v>30000</v>
      </c>
      <c r="E104" s="33">
        <v>0</v>
      </c>
      <c r="F104" s="35"/>
    </row>
    <row r="105" spans="1:6" ht="20.100000000000001" customHeight="1" x14ac:dyDescent="0.25">
      <c r="B105" s="76">
        <v>3231</v>
      </c>
      <c r="C105" s="77" t="s">
        <v>88</v>
      </c>
      <c r="D105" s="33">
        <v>57000</v>
      </c>
      <c r="E105" s="33">
        <v>29408.75</v>
      </c>
      <c r="F105" s="35"/>
    </row>
    <row r="106" spans="1:6" ht="20.100000000000001" customHeight="1" x14ac:dyDescent="0.25">
      <c r="B106" s="76">
        <v>3232</v>
      </c>
      <c r="C106" s="77" t="s">
        <v>89</v>
      </c>
      <c r="D106" s="33">
        <v>250200</v>
      </c>
      <c r="E106" s="191">
        <v>51224.639999999999</v>
      </c>
      <c r="F106" s="35"/>
    </row>
    <row r="107" spans="1:6" ht="20.100000000000001" customHeight="1" x14ac:dyDescent="0.25">
      <c r="B107" s="76">
        <v>3234</v>
      </c>
      <c r="C107" s="77" t="s">
        <v>91</v>
      </c>
      <c r="D107" s="33">
        <v>38500</v>
      </c>
      <c r="E107" s="33">
        <v>18955.91</v>
      </c>
      <c r="F107" s="35"/>
    </row>
    <row r="108" spans="1:6" ht="20.100000000000001" customHeight="1" x14ac:dyDescent="0.25">
      <c r="B108" s="76">
        <v>3236</v>
      </c>
      <c r="C108" s="77" t="s">
        <v>93</v>
      </c>
      <c r="D108" s="33">
        <v>376000</v>
      </c>
      <c r="E108" s="33">
        <v>231277.64</v>
      </c>
      <c r="F108" s="35"/>
    </row>
    <row r="109" spans="1:6" ht="20.100000000000001" customHeight="1" x14ac:dyDescent="0.25">
      <c r="B109" s="76">
        <v>3237</v>
      </c>
      <c r="C109" s="77" t="s">
        <v>94</v>
      </c>
      <c r="D109" s="33">
        <v>180000</v>
      </c>
      <c r="E109" s="33">
        <v>97771.77</v>
      </c>
      <c r="F109" s="35"/>
    </row>
    <row r="110" spans="1:6" ht="20.100000000000001" customHeight="1" x14ac:dyDescent="0.25">
      <c r="B110" s="76">
        <v>3238</v>
      </c>
      <c r="C110" s="77" t="s">
        <v>95</v>
      </c>
      <c r="D110" s="33">
        <v>46500</v>
      </c>
      <c r="E110" s="33">
        <v>25329.13</v>
      </c>
      <c r="F110" s="35"/>
    </row>
    <row r="111" spans="1:6" ht="20.100000000000001" customHeight="1" x14ac:dyDescent="0.25">
      <c r="B111" s="76">
        <v>3239</v>
      </c>
      <c r="C111" s="77" t="s">
        <v>96</v>
      </c>
      <c r="D111" s="33">
        <v>150000</v>
      </c>
      <c r="E111" s="33">
        <v>78082.679999999993</v>
      </c>
      <c r="F111" s="35"/>
    </row>
    <row r="112" spans="1:6" s="73" customFormat="1" ht="28.5" customHeight="1" x14ac:dyDescent="0.25">
      <c r="A112" s="79"/>
      <c r="B112" s="76">
        <v>3251</v>
      </c>
      <c r="C112" s="77" t="s">
        <v>239</v>
      </c>
      <c r="D112" s="33">
        <v>510000</v>
      </c>
      <c r="E112" s="33">
        <v>147529.53</v>
      </c>
      <c r="F112" s="35"/>
    </row>
    <row r="113" spans="1:6" s="73" customFormat="1" ht="29.25" customHeight="1" x14ac:dyDescent="0.25">
      <c r="A113" s="79"/>
      <c r="B113" s="76">
        <v>3292</v>
      </c>
      <c r="C113" s="77" t="s">
        <v>99</v>
      </c>
      <c r="D113" s="33">
        <v>27000</v>
      </c>
      <c r="E113" s="33">
        <v>22767.79</v>
      </c>
      <c r="F113" s="35"/>
    </row>
    <row r="114" spans="1:6" s="73" customFormat="1" ht="29.25" customHeight="1" x14ac:dyDescent="0.25">
      <c r="A114" s="182"/>
      <c r="B114" s="78">
        <v>34</v>
      </c>
      <c r="C114" s="87" t="s">
        <v>170</v>
      </c>
      <c r="D114" s="36">
        <f>SUM(D115)</f>
        <v>5000</v>
      </c>
      <c r="E114" s="36">
        <f>SUM(E115)</f>
        <v>4362.32</v>
      </c>
      <c r="F114" s="35">
        <f t="shared" ref="F114" si="3">E114/D114*100</f>
        <v>87.246399999999994</v>
      </c>
    </row>
    <row r="115" spans="1:6" s="89" customFormat="1" ht="29.25" customHeight="1" x14ac:dyDescent="0.25">
      <c r="A115" s="179"/>
      <c r="B115" s="161">
        <v>3431</v>
      </c>
      <c r="C115" s="160" t="s">
        <v>106</v>
      </c>
      <c r="D115" s="80">
        <v>5000</v>
      </c>
      <c r="E115" s="80">
        <v>4362.32</v>
      </c>
      <c r="F115" s="31"/>
    </row>
    <row r="116" spans="1:6" s="91" customFormat="1" ht="29.25" customHeight="1" x14ac:dyDescent="0.25">
      <c r="A116" s="182"/>
      <c r="B116" s="78">
        <v>37</v>
      </c>
      <c r="C116" s="87" t="s">
        <v>171</v>
      </c>
      <c r="D116" s="36">
        <f>SUM(D117)</f>
        <v>1000</v>
      </c>
      <c r="E116" s="36">
        <f>SUM(E117)</f>
        <v>0</v>
      </c>
      <c r="F116" s="35"/>
    </row>
    <row r="117" spans="1:6" ht="20.100000000000001" customHeight="1" x14ac:dyDescent="0.25">
      <c r="B117" s="76">
        <v>3721</v>
      </c>
      <c r="C117" s="77" t="s">
        <v>206</v>
      </c>
      <c r="D117" s="33">
        <v>1000</v>
      </c>
      <c r="E117" s="33">
        <v>0</v>
      </c>
      <c r="F117" s="35"/>
    </row>
    <row r="118" spans="1:6" ht="20.100000000000001" customHeight="1" x14ac:dyDescent="0.25">
      <c r="B118" s="82">
        <v>52</v>
      </c>
      <c r="C118" s="83" t="s">
        <v>164</v>
      </c>
      <c r="D118" s="85">
        <f>SUM(D119+D122+D124)</f>
        <v>124000</v>
      </c>
      <c r="E118" s="85">
        <f>SUM(E119+E122+E124)</f>
        <v>58216.41</v>
      </c>
      <c r="F118" s="35">
        <f t="shared" ref="F118:F196" si="4">E118/D118*100</f>
        <v>46.948717741935489</v>
      </c>
    </row>
    <row r="119" spans="1:6" s="73" customFormat="1" ht="20.100000000000001" customHeight="1" x14ac:dyDescent="0.25">
      <c r="A119" s="79"/>
      <c r="B119" s="75">
        <v>31</v>
      </c>
      <c r="C119" s="74" t="s">
        <v>168</v>
      </c>
      <c r="D119" s="36">
        <f>SUM(D120:D121)</f>
        <v>124000</v>
      </c>
      <c r="E119" s="36">
        <f>SUM(E120:E121)</f>
        <v>53462.36</v>
      </c>
      <c r="F119" s="35">
        <f t="shared" si="4"/>
        <v>43.1148064516129</v>
      </c>
    </row>
    <row r="120" spans="1:6" ht="20.100000000000001" customHeight="1" x14ac:dyDescent="0.25">
      <c r="B120" s="76">
        <v>3111</v>
      </c>
      <c r="C120" s="77" t="s">
        <v>26</v>
      </c>
      <c r="D120" s="33">
        <v>107000</v>
      </c>
      <c r="E120" s="33">
        <v>45890.41</v>
      </c>
      <c r="F120" s="35"/>
    </row>
    <row r="121" spans="1:6" ht="20.100000000000001" customHeight="1" x14ac:dyDescent="0.25">
      <c r="B121" s="76">
        <v>3132</v>
      </c>
      <c r="C121" s="77" t="s">
        <v>78</v>
      </c>
      <c r="D121" s="33">
        <v>17000</v>
      </c>
      <c r="E121" s="33">
        <v>7571.95</v>
      </c>
      <c r="F121" s="35"/>
    </row>
    <row r="122" spans="1:6" s="73" customFormat="1" ht="20.100000000000001" customHeight="1" x14ac:dyDescent="0.25">
      <c r="A122" s="79"/>
      <c r="B122" s="78">
        <v>32</v>
      </c>
      <c r="C122" s="74" t="s">
        <v>169</v>
      </c>
      <c r="D122" s="36">
        <f>SUM(D123:D123)</f>
        <v>0</v>
      </c>
      <c r="E122" s="36">
        <f>SUM(E123:E123)</f>
        <v>4754.05</v>
      </c>
      <c r="F122" s="35" t="e">
        <f t="shared" si="4"/>
        <v>#DIV/0!</v>
      </c>
    </row>
    <row r="123" spans="1:6" ht="30" customHeight="1" x14ac:dyDescent="0.25">
      <c r="B123" s="76">
        <v>3212</v>
      </c>
      <c r="C123" s="77" t="s">
        <v>79</v>
      </c>
      <c r="D123" s="33">
        <v>0</v>
      </c>
      <c r="E123" s="33">
        <v>4754.05</v>
      </c>
      <c r="F123" s="35"/>
    </row>
    <row r="124" spans="1:6" s="73" customFormat="1" ht="29.25" customHeight="1" x14ac:dyDescent="0.25">
      <c r="A124" s="79"/>
      <c r="B124" s="78">
        <v>42</v>
      </c>
      <c r="C124" s="87" t="s">
        <v>173</v>
      </c>
      <c r="D124" s="36">
        <f>SUM(D125:D125)</f>
        <v>0</v>
      </c>
      <c r="E124" s="36">
        <f>SUM(E125:E125)</f>
        <v>0</v>
      </c>
      <c r="F124" s="35" t="e">
        <f>E124/D124*100</f>
        <v>#DIV/0!</v>
      </c>
    </row>
    <row r="125" spans="1:6" s="89" customFormat="1" ht="29.25" customHeight="1" x14ac:dyDescent="0.25">
      <c r="A125" s="179"/>
      <c r="B125" s="159">
        <v>4224</v>
      </c>
      <c r="C125" s="160" t="s">
        <v>134</v>
      </c>
      <c r="D125" s="80">
        <v>0</v>
      </c>
      <c r="E125" s="80">
        <v>0</v>
      </c>
      <c r="F125" s="35" t="e">
        <f t="shared" ref="F125" si="5">E125/D125*100</f>
        <v>#DIV/0!</v>
      </c>
    </row>
    <row r="126" spans="1:6" ht="20.100000000000001" customHeight="1" x14ac:dyDescent="0.25">
      <c r="B126" s="82">
        <v>61</v>
      </c>
      <c r="C126" s="83" t="s">
        <v>167</v>
      </c>
      <c r="D126" s="143">
        <f>SUM(D127)</f>
        <v>0</v>
      </c>
      <c r="E126" s="143">
        <f>SUM(E127)</f>
        <v>0</v>
      </c>
      <c r="F126" s="35">
        <v>0</v>
      </c>
    </row>
    <row r="127" spans="1:6" s="73" customFormat="1" ht="32.25" customHeight="1" x14ac:dyDescent="0.25">
      <c r="A127" s="79"/>
      <c r="B127" s="75">
        <v>42</v>
      </c>
      <c r="C127" s="87" t="s">
        <v>173</v>
      </c>
      <c r="D127" s="33">
        <v>0</v>
      </c>
      <c r="E127" s="175">
        <v>0</v>
      </c>
      <c r="F127" s="35">
        <v>0</v>
      </c>
    </row>
    <row r="128" spans="1:6" ht="42" customHeight="1" x14ac:dyDescent="0.25">
      <c r="B128" s="82">
        <v>71</v>
      </c>
      <c r="C128" s="83" t="s">
        <v>165</v>
      </c>
      <c r="D128" s="85">
        <f>SUM(D129)</f>
        <v>3000</v>
      </c>
      <c r="E128" s="85">
        <f>SUM(E129)</f>
        <v>0</v>
      </c>
      <c r="F128" s="35">
        <f t="shared" si="4"/>
        <v>0</v>
      </c>
    </row>
    <row r="129" spans="1:6" s="73" customFormat="1" ht="25.5" customHeight="1" x14ac:dyDescent="0.25">
      <c r="A129" s="79"/>
      <c r="B129" s="75">
        <v>42</v>
      </c>
      <c r="C129" s="74" t="s">
        <v>173</v>
      </c>
      <c r="D129" s="36">
        <f>SUM(D130)</f>
        <v>3000</v>
      </c>
      <c r="E129" s="36">
        <f>SUM(E130)</f>
        <v>0</v>
      </c>
      <c r="F129" s="35">
        <f t="shared" si="4"/>
        <v>0</v>
      </c>
    </row>
    <row r="130" spans="1:6" ht="20.100000000000001" customHeight="1" x14ac:dyDescent="0.25">
      <c r="B130" s="76">
        <v>4221</v>
      </c>
      <c r="C130" s="160" t="s">
        <v>132</v>
      </c>
      <c r="D130" s="33">
        <v>3000</v>
      </c>
      <c r="E130" s="33">
        <v>0</v>
      </c>
      <c r="F130" s="35"/>
    </row>
    <row r="131" spans="1:6" s="91" customFormat="1" ht="20.100000000000001" customHeight="1" x14ac:dyDescent="0.25">
      <c r="A131" s="182"/>
      <c r="B131" s="192" t="s">
        <v>257</v>
      </c>
      <c r="C131" s="193" t="s">
        <v>258</v>
      </c>
      <c r="D131" s="143">
        <f>D132</f>
        <v>170994.3</v>
      </c>
      <c r="E131" s="143">
        <f>E132</f>
        <v>58882.03</v>
      </c>
      <c r="F131" s="194"/>
    </row>
    <row r="132" spans="1:6" s="91" customFormat="1" ht="24" customHeight="1" x14ac:dyDescent="0.25">
      <c r="A132" s="182"/>
      <c r="B132" s="88" t="s">
        <v>259</v>
      </c>
      <c r="C132" s="72" t="s">
        <v>260</v>
      </c>
      <c r="D132" s="36">
        <f>SUM(D134,D142,D137)</f>
        <v>170994.3</v>
      </c>
      <c r="E132" s="36">
        <f>SUM(E134,E142)</f>
        <v>58882.03</v>
      </c>
      <c r="F132" s="35"/>
    </row>
    <row r="133" spans="1:6" s="91" customFormat="1" ht="24" customHeight="1" x14ac:dyDescent="0.25">
      <c r="A133" s="182"/>
      <c r="B133" s="82">
        <v>581</v>
      </c>
      <c r="C133" s="83" t="s">
        <v>166</v>
      </c>
      <c r="D133" s="36"/>
      <c r="E133" s="36"/>
      <c r="F133" s="35"/>
    </row>
    <row r="134" spans="1:6" s="91" customFormat="1" ht="20.100000000000001" customHeight="1" x14ac:dyDescent="0.25">
      <c r="A134" s="182"/>
      <c r="B134" s="168">
        <v>52</v>
      </c>
      <c r="C134" s="174" t="s">
        <v>164</v>
      </c>
      <c r="D134" s="36">
        <f>SUM(D135)</f>
        <v>22000</v>
      </c>
      <c r="E134" s="36">
        <f>SUM(E135)</f>
        <v>0</v>
      </c>
      <c r="F134" s="35"/>
    </row>
    <row r="135" spans="1:6" s="73" customFormat="1" ht="25.5" customHeight="1" x14ac:dyDescent="0.25">
      <c r="A135" s="79"/>
      <c r="B135" s="75">
        <v>32</v>
      </c>
      <c r="C135" s="87" t="s">
        <v>169</v>
      </c>
      <c r="D135" s="33">
        <f>SUM(D136:D136)</f>
        <v>22000</v>
      </c>
      <c r="E135" s="33">
        <f>E136</f>
        <v>0</v>
      </c>
      <c r="F135" s="35"/>
    </row>
    <row r="136" spans="1:6" s="73" customFormat="1" ht="31.5" customHeight="1" x14ac:dyDescent="0.25">
      <c r="A136" s="79"/>
      <c r="B136" s="169">
        <v>3232</v>
      </c>
      <c r="C136" s="173" t="s">
        <v>89</v>
      </c>
      <c r="D136" s="33">
        <v>22000</v>
      </c>
      <c r="E136" s="33">
        <v>0</v>
      </c>
      <c r="F136" s="35"/>
    </row>
    <row r="137" spans="1:6" s="73" customFormat="1" ht="31.5" customHeight="1" x14ac:dyDescent="0.25">
      <c r="A137" s="79"/>
      <c r="B137" s="82">
        <v>31</v>
      </c>
      <c r="C137" s="83" t="s">
        <v>162</v>
      </c>
      <c r="D137" s="36">
        <f>SUM(D138)</f>
        <v>19565.259999999998</v>
      </c>
      <c r="E137" s="36">
        <f>SUM(E138)</f>
        <v>0</v>
      </c>
      <c r="F137" s="35"/>
    </row>
    <row r="138" spans="1:6" s="73" customFormat="1" ht="31.5" customHeight="1" x14ac:dyDescent="0.25">
      <c r="A138" s="79"/>
      <c r="B138" s="75">
        <v>32</v>
      </c>
      <c r="C138" s="87" t="s">
        <v>169</v>
      </c>
      <c r="D138" s="175">
        <f>SUM(D139:D141)</f>
        <v>19565.259999999998</v>
      </c>
      <c r="E138" s="175">
        <f>SUM(E139)</f>
        <v>0</v>
      </c>
      <c r="F138" s="35"/>
    </row>
    <row r="139" spans="1:6" s="89" customFormat="1" ht="20.25" customHeight="1" x14ac:dyDescent="0.25">
      <c r="A139" s="179"/>
      <c r="B139" s="169">
        <v>3232</v>
      </c>
      <c r="C139" s="173" t="s">
        <v>89</v>
      </c>
      <c r="D139" s="80">
        <v>15991.05</v>
      </c>
      <c r="E139" s="80">
        <v>0</v>
      </c>
      <c r="F139" s="31"/>
    </row>
    <row r="140" spans="1:6" s="89" customFormat="1" ht="20.25" customHeight="1" x14ac:dyDescent="0.25">
      <c r="A140" s="179"/>
      <c r="B140" s="169">
        <v>3233</v>
      </c>
      <c r="C140" s="173" t="s">
        <v>90</v>
      </c>
      <c r="D140" s="80">
        <v>93.75</v>
      </c>
      <c r="E140" s="80">
        <v>0</v>
      </c>
      <c r="F140" s="31"/>
    </row>
    <row r="141" spans="1:6" s="89" customFormat="1" ht="20.25" customHeight="1" x14ac:dyDescent="0.25">
      <c r="A141" s="179"/>
      <c r="B141" s="169">
        <v>3237</v>
      </c>
      <c r="C141" s="173" t="s">
        <v>94</v>
      </c>
      <c r="D141" s="80">
        <v>3480.46</v>
      </c>
      <c r="E141" s="80">
        <v>0</v>
      </c>
      <c r="F141" s="31"/>
    </row>
    <row r="142" spans="1:6" s="79" customFormat="1" ht="31.5" customHeight="1" x14ac:dyDescent="0.25">
      <c r="B142" s="82">
        <v>58131</v>
      </c>
      <c r="C142" s="83" t="s">
        <v>166</v>
      </c>
      <c r="D142" s="36">
        <f>SUM(D144:D146)</f>
        <v>129429.04</v>
      </c>
      <c r="E142" s="36">
        <f>SUM(E144:E146)</f>
        <v>58882.03</v>
      </c>
      <c r="F142" s="35"/>
    </row>
    <row r="143" spans="1:6" s="79" customFormat="1" ht="31.5" customHeight="1" x14ac:dyDescent="0.25">
      <c r="B143" s="75">
        <v>32</v>
      </c>
      <c r="C143" s="87" t="s">
        <v>169</v>
      </c>
      <c r="D143" s="175">
        <f>SUM(D144:D146)</f>
        <v>129429.04</v>
      </c>
      <c r="E143" s="175">
        <f>SUM(E144)</f>
        <v>58882.03</v>
      </c>
      <c r="F143" s="35"/>
    </row>
    <row r="144" spans="1:6" s="179" customFormat="1" ht="20.25" customHeight="1" x14ac:dyDescent="0.25">
      <c r="B144" s="169">
        <v>3232</v>
      </c>
      <c r="C144" s="173" t="s">
        <v>89</v>
      </c>
      <c r="D144" s="198">
        <v>120956.25</v>
      </c>
      <c r="E144" s="198">
        <v>58882.03</v>
      </c>
      <c r="F144" s="26"/>
    </row>
    <row r="145" spans="2:7" s="179" customFormat="1" ht="20.25" customHeight="1" x14ac:dyDescent="0.25">
      <c r="B145" s="169">
        <v>3233</v>
      </c>
      <c r="C145" s="173" t="s">
        <v>90</v>
      </c>
      <c r="D145" s="198">
        <v>531.25</v>
      </c>
      <c r="E145" s="198">
        <v>0</v>
      </c>
      <c r="F145" s="26"/>
    </row>
    <row r="146" spans="2:7" s="179" customFormat="1" ht="20.25" customHeight="1" x14ac:dyDescent="0.25">
      <c r="B146" s="169">
        <v>3237</v>
      </c>
      <c r="C146" s="173" t="s">
        <v>94</v>
      </c>
      <c r="D146" s="198">
        <v>7941.54</v>
      </c>
      <c r="E146" s="198">
        <v>0</v>
      </c>
      <c r="F146" s="26"/>
    </row>
    <row r="147" spans="2:7" s="206" customFormat="1" ht="33" customHeight="1" x14ac:dyDescent="0.25">
      <c r="B147" s="218" t="s">
        <v>252</v>
      </c>
      <c r="C147" s="219" t="s">
        <v>254</v>
      </c>
      <c r="D147" s="85">
        <f>SUM(D148)</f>
        <v>178256.26</v>
      </c>
      <c r="E147" s="85">
        <f>SUM(E148)</f>
        <v>0</v>
      </c>
      <c r="F147" s="194">
        <f>E147/D147*100</f>
        <v>0</v>
      </c>
    </row>
    <row r="148" spans="2:7" s="215" customFormat="1" ht="28.5" customHeight="1" x14ac:dyDescent="0.25">
      <c r="B148" s="220" t="s">
        <v>253</v>
      </c>
      <c r="C148" s="221" t="s">
        <v>255</v>
      </c>
      <c r="D148" s="85">
        <f>SUM(D149)</f>
        <v>178256.26</v>
      </c>
      <c r="E148" s="85">
        <f>SUM(E149)</f>
        <v>0</v>
      </c>
      <c r="F148" s="194">
        <f t="shared" si="4"/>
        <v>0</v>
      </c>
    </row>
    <row r="149" spans="2:7" s="79" customFormat="1" ht="20.100000000000001" customHeight="1" x14ac:dyDescent="0.25">
      <c r="B149" s="82">
        <v>56131</v>
      </c>
      <c r="C149" s="83" t="s">
        <v>256</v>
      </c>
      <c r="D149" s="85">
        <f>SUM(D150,D154,D161)</f>
        <v>178256.26</v>
      </c>
      <c r="E149" s="85">
        <f>SUM(E150,E154,E161)</f>
        <v>0</v>
      </c>
      <c r="F149" s="194">
        <f t="shared" si="4"/>
        <v>0</v>
      </c>
    </row>
    <row r="150" spans="2:7" s="79" customFormat="1" ht="20.100000000000001" customHeight="1" x14ac:dyDescent="0.25">
      <c r="B150" s="75">
        <v>31</v>
      </c>
      <c r="C150" s="74" t="s">
        <v>168</v>
      </c>
      <c r="D150" s="175">
        <f>SUM(D151:D153)</f>
        <v>145932.09</v>
      </c>
      <c r="E150" s="175">
        <f>SUM(E151:E153)</f>
        <v>0</v>
      </c>
      <c r="F150" s="184">
        <f t="shared" si="4"/>
        <v>0</v>
      </c>
    </row>
    <row r="151" spans="2:7" s="79" customFormat="1" ht="20.100000000000001" customHeight="1" x14ac:dyDescent="0.25">
      <c r="B151" s="76">
        <v>3111</v>
      </c>
      <c r="C151" s="77" t="s">
        <v>26</v>
      </c>
      <c r="D151" s="191">
        <v>143132.09</v>
      </c>
      <c r="E151" s="191">
        <v>0</v>
      </c>
      <c r="F151" s="184"/>
      <c r="G151" s="217"/>
    </row>
    <row r="152" spans="2:7" s="79" customFormat="1" ht="20.100000000000001" customHeight="1" x14ac:dyDescent="0.25">
      <c r="B152" s="76">
        <v>3121</v>
      </c>
      <c r="C152" s="77" t="s">
        <v>75</v>
      </c>
      <c r="D152" s="191">
        <v>2800</v>
      </c>
      <c r="E152" s="191">
        <v>0</v>
      </c>
      <c r="F152" s="184"/>
    </row>
    <row r="153" spans="2:7" s="79" customFormat="1" ht="20.100000000000001" customHeight="1" x14ac:dyDescent="0.25">
      <c r="B153" s="76">
        <v>3132</v>
      </c>
      <c r="C153" s="77" t="s">
        <v>78</v>
      </c>
      <c r="D153" s="191">
        <v>0</v>
      </c>
      <c r="E153" s="191">
        <v>0</v>
      </c>
      <c r="F153" s="184"/>
    </row>
    <row r="154" spans="2:7" s="79" customFormat="1" ht="20.100000000000001" customHeight="1" x14ac:dyDescent="0.25">
      <c r="B154" s="78">
        <v>32</v>
      </c>
      <c r="C154" s="74" t="s">
        <v>169</v>
      </c>
      <c r="D154" s="175">
        <f>SUM(D155:D160)</f>
        <v>27372.409999999996</v>
      </c>
      <c r="E154" s="175">
        <f>SUM(E155:E160)</f>
        <v>0</v>
      </c>
      <c r="F154" s="184">
        <f t="shared" si="4"/>
        <v>0</v>
      </c>
    </row>
    <row r="155" spans="2:7" s="79" customFormat="1" ht="20.100000000000001" customHeight="1" x14ac:dyDescent="0.25">
      <c r="B155" s="76">
        <v>3211</v>
      </c>
      <c r="C155" s="77" t="s">
        <v>27</v>
      </c>
      <c r="D155" s="191">
        <v>2440</v>
      </c>
      <c r="E155" s="191">
        <v>0</v>
      </c>
      <c r="F155" s="184"/>
    </row>
    <row r="156" spans="2:7" s="79" customFormat="1" ht="27.75" customHeight="1" x14ac:dyDescent="0.25">
      <c r="B156" s="76">
        <v>3212</v>
      </c>
      <c r="C156" s="77" t="s">
        <v>79</v>
      </c>
      <c r="D156" s="191">
        <v>2133.6799999999998</v>
      </c>
      <c r="E156" s="191">
        <v>0</v>
      </c>
      <c r="F156" s="184"/>
    </row>
    <row r="157" spans="2:7" s="79" customFormat="1" ht="20.100000000000001" customHeight="1" x14ac:dyDescent="0.25">
      <c r="B157" s="76">
        <v>3213</v>
      </c>
      <c r="C157" s="77" t="s">
        <v>80</v>
      </c>
      <c r="D157" s="191">
        <v>6400</v>
      </c>
      <c r="E157" s="191">
        <v>0</v>
      </c>
      <c r="F157" s="184"/>
    </row>
    <row r="158" spans="2:7" s="79" customFormat="1" ht="20.100000000000001" customHeight="1" x14ac:dyDescent="0.25">
      <c r="B158" s="76">
        <v>3237</v>
      </c>
      <c r="C158" s="77" t="s">
        <v>94</v>
      </c>
      <c r="D158" s="191">
        <v>14599.38</v>
      </c>
      <c r="E158" s="191">
        <v>0</v>
      </c>
      <c r="F158" s="184"/>
    </row>
    <row r="159" spans="2:7" s="79" customFormat="1" ht="20.100000000000001" customHeight="1" x14ac:dyDescent="0.25">
      <c r="B159" s="76">
        <v>3233</v>
      </c>
      <c r="C159" s="77" t="s">
        <v>90</v>
      </c>
      <c r="D159" s="191">
        <v>1749.57</v>
      </c>
      <c r="E159" s="191">
        <v>0</v>
      </c>
      <c r="F159" s="184"/>
    </row>
    <row r="160" spans="2:7" s="79" customFormat="1" ht="20.100000000000001" customHeight="1" x14ac:dyDescent="0.25">
      <c r="B160" s="76">
        <v>3299</v>
      </c>
      <c r="C160" s="77" t="s">
        <v>213</v>
      </c>
      <c r="D160" s="191">
        <v>49.78</v>
      </c>
      <c r="E160" s="191">
        <v>0</v>
      </c>
      <c r="F160" s="184"/>
    </row>
    <row r="161" spans="2:7" s="182" customFormat="1" ht="30" customHeight="1" x14ac:dyDescent="0.25">
      <c r="B161" s="78">
        <v>37</v>
      </c>
      <c r="C161" s="87" t="s">
        <v>171</v>
      </c>
      <c r="D161" s="175">
        <f>SUM(D162)</f>
        <v>4951.76</v>
      </c>
      <c r="E161" s="175">
        <f>SUM(E162)</f>
        <v>0</v>
      </c>
      <c r="F161" s="184"/>
    </row>
    <row r="162" spans="2:7" s="79" customFormat="1" ht="30" customHeight="1" x14ac:dyDescent="0.25">
      <c r="B162" s="76">
        <v>3721</v>
      </c>
      <c r="C162" s="77" t="s">
        <v>206</v>
      </c>
      <c r="D162" s="175">
        <v>4951.76</v>
      </c>
      <c r="E162" s="175">
        <v>0</v>
      </c>
      <c r="F162" s="184"/>
    </row>
    <row r="163" spans="2:7" s="206" customFormat="1" ht="20.100000000000001" customHeight="1" x14ac:dyDescent="0.25">
      <c r="B163" s="170" t="s">
        <v>209</v>
      </c>
      <c r="C163" s="119" t="s">
        <v>210</v>
      </c>
      <c r="D163" s="214">
        <f>SUM(D164)</f>
        <v>184193.58000000002</v>
      </c>
      <c r="E163" s="214">
        <f>SUM(E164)</f>
        <v>81971.44</v>
      </c>
      <c r="F163" s="184">
        <f>E163/D163*100</f>
        <v>44.502875724550222</v>
      </c>
    </row>
    <row r="164" spans="2:7" s="215" customFormat="1" ht="30.75" customHeight="1" x14ac:dyDescent="0.25">
      <c r="B164" s="88" t="s">
        <v>160</v>
      </c>
      <c r="C164" s="72" t="s">
        <v>211</v>
      </c>
      <c r="D164" s="214">
        <f>SUM(D168,D165)</f>
        <v>184193.58000000002</v>
      </c>
      <c r="E164" s="214">
        <f>SUM(E168)</f>
        <v>81971.44</v>
      </c>
      <c r="F164" s="184">
        <f t="shared" ref="F164:F169" si="6">E164/D164*100</f>
        <v>44.502875724550222</v>
      </c>
    </row>
    <row r="165" spans="2:7" s="215" customFormat="1" ht="30.75" customHeight="1" x14ac:dyDescent="0.25">
      <c r="B165" s="216">
        <v>31</v>
      </c>
      <c r="C165" s="210" t="s">
        <v>169</v>
      </c>
      <c r="D165" s="214">
        <f>SUM(D166,D167)</f>
        <v>42984.880000000005</v>
      </c>
      <c r="E165" s="214"/>
      <c r="F165" s="184"/>
    </row>
    <row r="166" spans="2:7" s="215" customFormat="1" ht="30.75" customHeight="1" x14ac:dyDescent="0.25">
      <c r="B166" s="76">
        <v>3111</v>
      </c>
      <c r="C166" s="77" t="s">
        <v>26</v>
      </c>
      <c r="D166" s="214">
        <v>34523.300000000003</v>
      </c>
      <c r="E166" s="214">
        <v>0</v>
      </c>
      <c r="F166" s="184"/>
    </row>
    <row r="167" spans="2:7" s="215" customFormat="1" ht="30.75" customHeight="1" x14ac:dyDescent="0.25">
      <c r="B167" s="76">
        <v>3132</v>
      </c>
      <c r="C167" s="77" t="s">
        <v>78</v>
      </c>
      <c r="D167" s="214">
        <v>8461.58</v>
      </c>
      <c r="E167" s="214">
        <v>0</v>
      </c>
      <c r="F167" s="184"/>
    </row>
    <row r="168" spans="2:7" s="79" customFormat="1" ht="20.100000000000001" customHeight="1" x14ac:dyDescent="0.25">
      <c r="B168" s="216">
        <v>581</v>
      </c>
      <c r="C168" s="210" t="s">
        <v>166</v>
      </c>
      <c r="D168" s="214">
        <f>SUM(D169,D173,D179)</f>
        <v>141208.70000000001</v>
      </c>
      <c r="E168" s="214">
        <f>SUM(E169,E173,E179)</f>
        <v>81971.44</v>
      </c>
      <c r="F168" s="184">
        <f t="shared" si="6"/>
        <v>58.049851036090551</v>
      </c>
    </row>
    <row r="169" spans="2:7" s="79" customFormat="1" ht="20.100000000000001" customHeight="1" x14ac:dyDescent="0.25">
      <c r="B169" s="75">
        <v>31</v>
      </c>
      <c r="C169" s="74" t="s">
        <v>168</v>
      </c>
      <c r="D169" s="175">
        <f>SUM(D170:D172)</f>
        <v>131176.42000000001</v>
      </c>
      <c r="E169" s="175">
        <f>SUM(E170:E172)</f>
        <v>80362.210000000006</v>
      </c>
      <c r="F169" s="184">
        <f t="shared" si="6"/>
        <v>61.262694926420465</v>
      </c>
    </row>
    <row r="170" spans="2:7" s="79" customFormat="1" ht="20.100000000000001" customHeight="1" x14ac:dyDescent="0.25">
      <c r="B170" s="76">
        <v>3111</v>
      </c>
      <c r="C170" s="77" t="s">
        <v>26</v>
      </c>
      <c r="D170" s="191">
        <v>113262.49</v>
      </c>
      <c r="E170" s="191">
        <v>70894.41</v>
      </c>
      <c r="F170" s="184"/>
      <c r="G170" s="217"/>
    </row>
    <row r="171" spans="2:7" s="79" customFormat="1" ht="20.100000000000001" customHeight="1" x14ac:dyDescent="0.25">
      <c r="B171" s="76">
        <v>3121</v>
      </c>
      <c r="C171" s="77" t="s">
        <v>75</v>
      </c>
      <c r="D171" s="191">
        <v>1990.86</v>
      </c>
      <c r="E171" s="191">
        <v>1200</v>
      </c>
      <c r="F171" s="184"/>
    </row>
    <row r="172" spans="2:7" s="79" customFormat="1" ht="20.100000000000001" customHeight="1" x14ac:dyDescent="0.25">
      <c r="B172" s="76">
        <v>3132</v>
      </c>
      <c r="C172" s="77" t="s">
        <v>78</v>
      </c>
      <c r="D172" s="191">
        <v>15923.07</v>
      </c>
      <c r="E172" s="191">
        <v>8267.7999999999993</v>
      </c>
      <c r="F172" s="184"/>
    </row>
    <row r="173" spans="2:7" s="79" customFormat="1" ht="20.100000000000001" customHeight="1" x14ac:dyDescent="0.25">
      <c r="B173" s="78">
        <v>32</v>
      </c>
      <c r="C173" s="74" t="s">
        <v>169</v>
      </c>
      <c r="D173" s="175">
        <f>SUM(D174:D178)</f>
        <v>10032.279999999999</v>
      </c>
      <c r="E173" s="175">
        <f>SUM(E174:E178)</f>
        <v>1609.23</v>
      </c>
      <c r="F173" s="184">
        <f t="shared" ref="F173" si="7">E173/D173*100</f>
        <v>16.040521197574233</v>
      </c>
    </row>
    <row r="174" spans="2:7" s="79" customFormat="1" ht="20.100000000000001" customHeight="1" x14ac:dyDescent="0.25">
      <c r="B174" s="76">
        <v>3211</v>
      </c>
      <c r="C174" s="77" t="s">
        <v>27</v>
      </c>
      <c r="D174" s="191">
        <v>1327.22</v>
      </c>
      <c r="E174" s="191">
        <v>180</v>
      </c>
      <c r="F174" s="184"/>
    </row>
    <row r="175" spans="2:7" s="79" customFormat="1" ht="27.75" customHeight="1" x14ac:dyDescent="0.25">
      <c r="B175" s="76">
        <v>3212</v>
      </c>
      <c r="C175" s="77" t="s">
        <v>79</v>
      </c>
      <c r="D175" s="191">
        <v>2123.56</v>
      </c>
      <c r="E175" s="191">
        <v>979.23</v>
      </c>
      <c r="F175" s="184"/>
    </row>
    <row r="176" spans="2:7" s="79" customFormat="1" ht="20.100000000000001" customHeight="1" x14ac:dyDescent="0.25">
      <c r="B176" s="76">
        <v>3213</v>
      </c>
      <c r="C176" s="77" t="s">
        <v>80</v>
      </c>
      <c r="D176" s="191">
        <v>4247.12</v>
      </c>
      <c r="E176" s="191">
        <v>450</v>
      </c>
      <c r="F176" s="184"/>
    </row>
    <row r="177" spans="1:6" s="79" customFormat="1" ht="20.100000000000001" customHeight="1" x14ac:dyDescent="0.25">
      <c r="B177" s="76">
        <v>3237</v>
      </c>
      <c r="C177" s="77" t="s">
        <v>94</v>
      </c>
      <c r="D177" s="191">
        <v>2334.38</v>
      </c>
      <c r="E177" s="191">
        <v>0</v>
      </c>
      <c r="F177" s="184"/>
    </row>
    <row r="178" spans="1:6" s="79" customFormat="1" ht="20.100000000000001" customHeight="1" x14ac:dyDescent="0.25">
      <c r="B178" s="76">
        <v>3299</v>
      </c>
      <c r="C178" s="77" t="s">
        <v>213</v>
      </c>
      <c r="D178" s="191">
        <v>0</v>
      </c>
      <c r="E178" s="191">
        <v>0</v>
      </c>
      <c r="F178" s="184"/>
    </row>
    <row r="179" spans="1:6" s="182" customFormat="1" ht="30" customHeight="1" x14ac:dyDescent="0.25">
      <c r="B179" s="78">
        <v>37</v>
      </c>
      <c r="C179" s="87" t="s">
        <v>171</v>
      </c>
      <c r="D179" s="175">
        <f>SUM(D180)</f>
        <v>0</v>
      </c>
      <c r="E179" s="175">
        <f>SUM(E180)</f>
        <v>0</v>
      </c>
      <c r="F179" s="184"/>
    </row>
    <row r="180" spans="1:6" s="79" customFormat="1" ht="30" customHeight="1" x14ac:dyDescent="0.25">
      <c r="B180" s="76">
        <v>3721</v>
      </c>
      <c r="C180" s="77" t="s">
        <v>206</v>
      </c>
      <c r="D180" s="175">
        <v>0</v>
      </c>
      <c r="E180" s="175">
        <v>0</v>
      </c>
      <c r="F180" s="184"/>
    </row>
    <row r="181" spans="1:6" s="73" customFormat="1" ht="30" customHeight="1" x14ac:dyDescent="0.25">
      <c r="A181" s="79"/>
      <c r="B181" s="170" t="s">
        <v>240</v>
      </c>
      <c r="C181" s="119" t="s">
        <v>241</v>
      </c>
      <c r="D181" s="86">
        <f>SUM(D182,D185)</f>
        <v>55000</v>
      </c>
      <c r="E181" s="86">
        <f>SUM(E182,E185)</f>
        <v>0</v>
      </c>
      <c r="F181" s="35">
        <f>E181/D181*100</f>
        <v>0</v>
      </c>
    </row>
    <row r="182" spans="1:6" s="73" customFormat="1" ht="30" customHeight="1" x14ac:dyDescent="0.25">
      <c r="A182" s="79"/>
      <c r="B182" s="82">
        <v>11</v>
      </c>
      <c r="C182" s="83" t="s">
        <v>161</v>
      </c>
      <c r="D182" s="85">
        <f>SUM(D183)</f>
        <v>50000</v>
      </c>
      <c r="E182" s="85">
        <f>SUM(E183)</f>
        <v>0</v>
      </c>
      <c r="F182" s="35">
        <f t="shared" ref="F182:F183" si="8">E182/D182*100</f>
        <v>0</v>
      </c>
    </row>
    <row r="183" spans="1:6" s="73" customFormat="1" ht="30" customHeight="1" x14ac:dyDescent="0.25">
      <c r="A183" s="79"/>
      <c r="B183" s="75">
        <v>42</v>
      </c>
      <c r="C183" s="74" t="s">
        <v>173</v>
      </c>
      <c r="D183" s="36">
        <f>SUM(D184)</f>
        <v>50000</v>
      </c>
      <c r="E183" s="36">
        <f>SUM(E184)</f>
        <v>0</v>
      </c>
      <c r="F183" s="35">
        <f t="shared" si="8"/>
        <v>0</v>
      </c>
    </row>
    <row r="184" spans="1:6" s="73" customFormat="1" ht="30" customHeight="1" x14ac:dyDescent="0.25">
      <c r="A184" s="79"/>
      <c r="B184" s="76">
        <v>4212</v>
      </c>
      <c r="C184" s="77" t="s">
        <v>131</v>
      </c>
      <c r="D184" s="33">
        <v>50000</v>
      </c>
      <c r="E184" s="33">
        <v>0</v>
      </c>
      <c r="F184" s="35"/>
    </row>
    <row r="185" spans="1:6" s="73" customFormat="1" ht="30" customHeight="1" x14ac:dyDescent="0.25">
      <c r="A185" s="79"/>
      <c r="B185" s="82">
        <v>31</v>
      </c>
      <c r="C185" s="83" t="s">
        <v>162</v>
      </c>
      <c r="D185" s="85">
        <f>SUM(D186)</f>
        <v>5000</v>
      </c>
      <c r="E185" s="85">
        <f>SUM(E186)</f>
        <v>0</v>
      </c>
      <c r="F185" s="35">
        <f t="shared" ref="F185" si="9">E185/D185*100</f>
        <v>0</v>
      </c>
    </row>
    <row r="186" spans="1:6" s="73" customFormat="1" ht="30" customHeight="1" x14ac:dyDescent="0.25">
      <c r="A186" s="79"/>
      <c r="B186" s="75">
        <v>42</v>
      </c>
      <c r="C186" s="74" t="s">
        <v>173</v>
      </c>
      <c r="D186" s="36">
        <f>SUM(D187)</f>
        <v>5000</v>
      </c>
      <c r="E186" s="36">
        <f>SUM(E187)</f>
        <v>0</v>
      </c>
      <c r="F186" s="35"/>
    </row>
    <row r="187" spans="1:6" s="73" customFormat="1" ht="30" customHeight="1" x14ac:dyDescent="0.25">
      <c r="A187" s="79"/>
      <c r="B187" s="76">
        <v>4212</v>
      </c>
      <c r="C187" s="77" t="s">
        <v>131</v>
      </c>
      <c r="D187" s="33">
        <v>5000</v>
      </c>
      <c r="E187" s="33">
        <v>0</v>
      </c>
      <c r="F187" s="35"/>
    </row>
    <row r="188" spans="1:6" s="73" customFormat="1" ht="30" customHeight="1" x14ac:dyDescent="0.25">
      <c r="A188" s="79"/>
      <c r="B188" s="170" t="s">
        <v>248</v>
      </c>
      <c r="C188" s="119" t="s">
        <v>249</v>
      </c>
      <c r="D188" s="86">
        <f>SUM(D189)</f>
        <v>35000</v>
      </c>
      <c r="E188" s="86">
        <f>SUM(E189)</f>
        <v>0</v>
      </c>
      <c r="F188" s="35">
        <f>E188/D188*100</f>
        <v>0</v>
      </c>
    </row>
    <row r="189" spans="1:6" s="73" customFormat="1" ht="30" customHeight="1" x14ac:dyDescent="0.25">
      <c r="A189" s="79"/>
      <c r="B189" s="82">
        <v>31</v>
      </c>
      <c r="C189" s="83" t="s">
        <v>162</v>
      </c>
      <c r="D189" s="85">
        <f>SUM(D190+D200+D203)</f>
        <v>35000</v>
      </c>
      <c r="E189" s="85">
        <f>SUM(E190+E200+E203)</f>
        <v>0</v>
      </c>
      <c r="F189" s="35">
        <f t="shared" ref="F189" si="10">E189/D189*100</f>
        <v>0</v>
      </c>
    </row>
    <row r="190" spans="1:6" s="73" customFormat="1" ht="30" customHeight="1" x14ac:dyDescent="0.25">
      <c r="A190" s="79"/>
      <c r="B190" s="75">
        <v>42</v>
      </c>
      <c r="C190" s="74" t="s">
        <v>173</v>
      </c>
      <c r="D190" s="36">
        <f>SUM(D191)</f>
        <v>35000</v>
      </c>
      <c r="E190" s="36">
        <f>SUM(E191)</f>
        <v>0</v>
      </c>
      <c r="F190" s="35"/>
    </row>
    <row r="191" spans="1:6" s="73" customFormat="1" ht="30" customHeight="1" x14ac:dyDescent="0.25">
      <c r="A191" s="79"/>
      <c r="B191" s="76">
        <v>4212</v>
      </c>
      <c r="C191" s="77" t="s">
        <v>131</v>
      </c>
      <c r="D191" s="33">
        <v>35000</v>
      </c>
      <c r="E191" s="33">
        <v>0</v>
      </c>
      <c r="F191" s="35"/>
    </row>
    <row r="192" spans="1:6" s="73" customFormat="1" ht="30" customHeight="1" x14ac:dyDescent="0.25">
      <c r="A192" s="79"/>
      <c r="B192" s="170" t="s">
        <v>250</v>
      </c>
      <c r="C192" s="119" t="s">
        <v>251</v>
      </c>
      <c r="D192" s="86">
        <f>SUM(D193)</f>
        <v>50000</v>
      </c>
      <c r="E192" s="86">
        <f>SUM(E193)</f>
        <v>0</v>
      </c>
      <c r="F192" s="35">
        <f>E192/D192*100</f>
        <v>0</v>
      </c>
    </row>
    <row r="193" spans="1:10" s="73" customFormat="1" ht="30" customHeight="1" x14ac:dyDescent="0.25">
      <c r="A193" s="79"/>
      <c r="B193" s="82">
        <v>31</v>
      </c>
      <c r="C193" s="83" t="s">
        <v>162</v>
      </c>
      <c r="D193" s="85">
        <f>SUM(D194+D204+D207)</f>
        <v>50000</v>
      </c>
      <c r="E193" s="85">
        <f>SUM(E194+E204+E207)</f>
        <v>0</v>
      </c>
      <c r="F193" s="35">
        <f t="shared" ref="F193" si="11">E193/D193*100</f>
        <v>0</v>
      </c>
    </row>
    <row r="194" spans="1:10" s="73" customFormat="1" ht="30" customHeight="1" x14ac:dyDescent="0.25">
      <c r="A194" s="79"/>
      <c r="B194" s="75">
        <v>42</v>
      </c>
      <c r="C194" s="74" t="s">
        <v>173</v>
      </c>
      <c r="D194" s="36">
        <f>SUM(D195)</f>
        <v>50000</v>
      </c>
      <c r="E194" s="36">
        <f>SUM(E195)</f>
        <v>0</v>
      </c>
      <c r="F194" s="35"/>
    </row>
    <row r="195" spans="1:10" s="73" customFormat="1" ht="30" customHeight="1" x14ac:dyDescent="0.25">
      <c r="A195" s="79"/>
      <c r="B195" s="76">
        <v>4212</v>
      </c>
      <c r="C195" s="77" t="s">
        <v>131</v>
      </c>
      <c r="D195" s="33">
        <v>50000</v>
      </c>
      <c r="E195" s="33">
        <v>0</v>
      </c>
      <c r="F195" s="35"/>
    </row>
    <row r="196" spans="1:10" s="91" customFormat="1" ht="22.5" customHeight="1" x14ac:dyDescent="0.25">
      <c r="A196" s="182"/>
      <c r="B196" s="154"/>
      <c r="C196" s="155" t="s">
        <v>32</v>
      </c>
      <c r="D196" s="156">
        <f>SUM(D21,D39,D90,D118,D126,D128,D131,D147,D163,D181,D188,D193)</f>
        <v>15864604</v>
      </c>
      <c r="E196" s="156">
        <f>SUM(E21,E39,E90,E118,E126,E128,E131,E147,E163,E181,E188,E193)</f>
        <v>7395290.4700000007</v>
      </c>
      <c r="F196" s="157">
        <f t="shared" si="4"/>
        <v>46.615033504775795</v>
      </c>
    </row>
    <row r="197" spans="1:10" x14ac:dyDescent="0.25">
      <c r="B197" s="79"/>
      <c r="C197" s="79"/>
    </row>
    <row r="198" spans="1:10" ht="15.75" x14ac:dyDescent="0.25">
      <c r="B198" s="240" t="s">
        <v>264</v>
      </c>
      <c r="C198" s="240"/>
      <c r="D198" s="241"/>
      <c r="E198" s="287" t="s">
        <v>262</v>
      </c>
      <c r="F198" s="287"/>
      <c r="G198" s="242"/>
      <c r="H198" s="242"/>
      <c r="I198" s="242"/>
      <c r="J198" s="242"/>
    </row>
    <row r="199" spans="1:10" ht="15.75" x14ac:dyDescent="0.25">
      <c r="B199" s="73"/>
      <c r="C199" s="73"/>
      <c r="D199" s="287" t="s">
        <v>263</v>
      </c>
      <c r="E199" s="287"/>
      <c r="F199" s="287"/>
      <c r="G199" s="239"/>
      <c r="H199" s="73"/>
      <c r="I199" s="73"/>
      <c r="J199" s="239"/>
    </row>
    <row r="200" spans="1:10" x14ac:dyDescent="0.25">
      <c r="B200" s="79"/>
      <c r="C200" s="79"/>
    </row>
    <row r="201" spans="1:10" x14ac:dyDescent="0.25">
      <c r="B201" s="79"/>
      <c r="C201" s="79"/>
    </row>
    <row r="202" spans="1:10" x14ac:dyDescent="0.25">
      <c r="B202" s="79"/>
      <c r="C202" s="79"/>
    </row>
    <row r="203" spans="1:10" x14ac:dyDescent="0.25">
      <c r="B203" s="79"/>
      <c r="C203" s="79"/>
    </row>
    <row r="204" spans="1:10" x14ac:dyDescent="0.25">
      <c r="B204" s="79"/>
      <c r="C204" s="79"/>
    </row>
    <row r="205" spans="1:10" x14ac:dyDescent="0.25">
      <c r="B205" s="79"/>
      <c r="C205" s="79"/>
    </row>
    <row r="206" spans="1:10" x14ac:dyDescent="0.25">
      <c r="B206" s="79"/>
      <c r="C206" s="79"/>
    </row>
    <row r="207" spans="1:10" x14ac:dyDescent="0.25">
      <c r="B207" s="79"/>
      <c r="C207" s="79"/>
    </row>
    <row r="208" spans="1:10" x14ac:dyDescent="0.25">
      <c r="B208" s="79"/>
      <c r="C208" s="79"/>
    </row>
    <row r="209" spans="2:3" x14ac:dyDescent="0.25">
      <c r="B209" s="79"/>
      <c r="C209" s="79"/>
    </row>
    <row r="210" spans="2:3" x14ac:dyDescent="0.25">
      <c r="B210" s="79"/>
      <c r="C210" s="79"/>
    </row>
    <row r="211" spans="2:3" x14ac:dyDescent="0.25">
      <c r="B211" s="79"/>
      <c r="C211" s="79"/>
    </row>
    <row r="212" spans="2:3" x14ac:dyDescent="0.25">
      <c r="B212" s="79"/>
      <c r="C212" s="79"/>
    </row>
    <row r="213" spans="2:3" x14ac:dyDescent="0.25">
      <c r="B213" s="79"/>
      <c r="C213" s="79"/>
    </row>
    <row r="214" spans="2:3" x14ac:dyDescent="0.25">
      <c r="B214" s="79"/>
      <c r="C214" s="79"/>
    </row>
    <row r="215" spans="2:3" x14ac:dyDescent="0.25">
      <c r="B215" s="79"/>
      <c r="C215" s="79"/>
    </row>
    <row r="216" spans="2:3" x14ac:dyDescent="0.25">
      <c r="B216" s="79"/>
      <c r="C216" s="79"/>
    </row>
    <row r="217" spans="2:3" x14ac:dyDescent="0.25">
      <c r="B217" s="79"/>
      <c r="C217" s="79"/>
    </row>
    <row r="218" spans="2:3" x14ac:dyDescent="0.25">
      <c r="B218" s="79"/>
      <c r="C218" s="79"/>
    </row>
    <row r="219" spans="2:3" x14ac:dyDescent="0.25">
      <c r="B219" s="79"/>
      <c r="C219" s="79"/>
    </row>
    <row r="220" spans="2:3" x14ac:dyDescent="0.25">
      <c r="B220" s="79"/>
      <c r="C220" s="79"/>
    </row>
    <row r="221" spans="2:3" x14ac:dyDescent="0.25">
      <c r="B221" s="79"/>
      <c r="C221" s="79"/>
    </row>
    <row r="222" spans="2:3" x14ac:dyDescent="0.25">
      <c r="B222" s="79"/>
      <c r="C222" s="79"/>
    </row>
    <row r="223" spans="2:3" x14ac:dyDescent="0.25">
      <c r="B223" s="79"/>
      <c r="C223" s="79"/>
    </row>
    <row r="224" spans="2:3" x14ac:dyDescent="0.25">
      <c r="B224" s="79"/>
      <c r="C224" s="79"/>
    </row>
    <row r="225" spans="2:3" x14ac:dyDescent="0.25">
      <c r="B225" s="79"/>
      <c r="C225" s="79"/>
    </row>
    <row r="226" spans="2:3" x14ac:dyDescent="0.25">
      <c r="B226" s="79"/>
      <c r="C226" s="79"/>
    </row>
    <row r="227" spans="2:3" x14ac:dyDescent="0.25">
      <c r="B227" s="79"/>
      <c r="C227" s="79"/>
    </row>
    <row r="228" spans="2:3" x14ac:dyDescent="0.25">
      <c r="B228" s="79"/>
      <c r="C228" s="79"/>
    </row>
  </sheetData>
  <mergeCells count="7">
    <mergeCell ref="B2:F2"/>
    <mergeCell ref="B4:F4"/>
    <mergeCell ref="G198:J198"/>
    <mergeCell ref="D199:F199"/>
    <mergeCell ref="E198:F198"/>
    <mergeCell ref="B6:C6"/>
    <mergeCell ref="B7:C7"/>
  </mergeCells>
  <pageMargins left="0.7" right="0.7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7</vt:i4>
      </vt:variant>
      <vt:variant>
        <vt:lpstr>Imenovani rasponi</vt:lpstr>
      </vt:variant>
      <vt:variant>
        <vt:i4>7</vt:i4>
      </vt:variant>
    </vt:vector>
  </HeadingPairs>
  <TitlesOfParts>
    <vt:vector size="14" baseType="lpstr">
      <vt:lpstr>SAŽETAK</vt:lpstr>
      <vt:lpstr> Račun prihoda i rashoda</vt:lpstr>
      <vt:lpstr>Prihodi i rashodi po IF</vt:lpstr>
      <vt:lpstr>Rashodi prema funkcijskoj k </vt:lpstr>
      <vt:lpstr>Račun financiranja</vt:lpstr>
      <vt:lpstr>Račun fin.prema IF</vt:lpstr>
      <vt:lpstr>POSEBNI DIO</vt:lpstr>
      <vt:lpstr>' Račun prihoda i rashoda'!Podrucje_ispisa</vt:lpstr>
      <vt:lpstr>'POSEBNI DIO'!Podrucje_ispisa</vt:lpstr>
      <vt:lpstr>'Prihodi i rashodi po IF'!Podrucje_ispisa</vt:lpstr>
      <vt:lpstr>'Račun fin.prema IF'!Podrucje_ispisa</vt:lpstr>
      <vt:lpstr>'Račun financiranja'!Podrucje_ispisa</vt:lpstr>
      <vt:lpstr>'Rashodi prema funkcijskoj k '!Podrucje_ispisa</vt:lpstr>
      <vt:lpstr>SAŽETAK!Podrucje_ispisa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Korisnik</cp:lastModifiedBy>
  <cp:lastPrinted>2026-07-29T08:16:43Z</cp:lastPrinted>
  <dcterms:created xsi:type="dcterms:W3CDTF">2022-08-12T12:51:27Z</dcterms:created>
  <dcterms:modified xsi:type="dcterms:W3CDTF">2026-07-29T08:53:14Z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Tablica ogledni format izvještaja o izvršenju PKDP.xlsx</vt:lpwstr>
  </property>
</Properties>
</file>