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risnik\Desktop\RUKOVODITELJ NB 2025\NIKOLINA BOŽIČEVIĆ\FINANCIJSKI IZVJEŠTAJI NB\IZVRŠENJE PRORAČUNA\IZVJEŠTAJ O IZVRŠENJU ZA 2025\IZVRŠENJE FP 2025\"/>
    </mc:Choice>
  </mc:AlternateContent>
  <bookViews>
    <workbookView xWindow="0" yWindow="0" windowWidth="28770" windowHeight="11115" firstSheet="1" activeTab="6"/>
  </bookViews>
  <sheets>
    <sheet name="SAŽETAK" sheetId="1" r:id="rId1"/>
    <sheet name=" Račun prihoda i rashoda" sheetId="3" r:id="rId2"/>
    <sheet name="Prihodi i rashodi po IF" sheetId="5" r:id="rId3"/>
    <sheet name="Rashodi prema funkcijskoj k " sheetId="8" r:id="rId4"/>
    <sheet name="Račun financiranja" sheetId="6" r:id="rId5"/>
    <sheet name="Račun fin.prema IF" sheetId="10" r:id="rId6"/>
    <sheet name="POSEBNI DIO" sheetId="7" r:id="rId7"/>
  </sheets>
  <definedNames>
    <definedName name="_FiltarBaze" localSheetId="6" hidden="1">'POSEBNI DIO'!$B$19:$F$177</definedName>
    <definedName name="_xlnm.Print_Area" localSheetId="1">' Račun prihoda i rashoda'!$B$2:$K$137</definedName>
    <definedName name="_xlnm.Print_Area" localSheetId="6">'POSEBNI DIO'!$B$2:$F$183</definedName>
    <definedName name="_xlnm.Print_Area" localSheetId="2">'Prihodi i rashodi po IF'!$B$2:$G$41</definedName>
    <definedName name="_xlnm.Print_Area" localSheetId="5">'Račun fin.prema IF'!$B$2:$K$20</definedName>
    <definedName name="_xlnm.Print_Area" localSheetId="4">'Račun financiranja'!$B$2:$K$17</definedName>
    <definedName name="_xlnm.Print_Area" localSheetId="3">'Rashodi prema funkcijskoj k '!$B$2:$G$14</definedName>
    <definedName name="_xlnm.Print_Area" localSheetId="0">SAŽETAK!$B$1:$K$35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8" l="1"/>
  <c r="F6" i="8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6" i="5"/>
  <c r="K133" i="3"/>
  <c r="K121" i="3"/>
  <c r="K118" i="3"/>
  <c r="K117" i="3"/>
  <c r="K109" i="3"/>
  <c r="K104" i="3"/>
  <c r="K70" i="3"/>
  <c r="K59" i="3"/>
  <c r="K60" i="3"/>
  <c r="K58" i="3"/>
  <c r="J59" i="3"/>
  <c r="J60" i="3"/>
  <c r="J61" i="3"/>
  <c r="J62" i="3"/>
  <c r="J63" i="3"/>
  <c r="J64" i="3"/>
  <c r="J65" i="3"/>
  <c r="J66" i="3"/>
  <c r="J67" i="3"/>
  <c r="J68" i="3"/>
  <c r="J70" i="3"/>
  <c r="J71" i="3"/>
  <c r="J72" i="3"/>
  <c r="J73" i="3"/>
  <c r="J74" i="3"/>
  <c r="J76" i="3"/>
  <c r="J77" i="3"/>
  <c r="J78" i="3"/>
  <c r="J79" i="3"/>
  <c r="J80" i="3"/>
  <c r="J81" i="3"/>
  <c r="J83" i="3"/>
  <c r="J84" i="3"/>
  <c r="J85" i="3"/>
  <c r="J86" i="3"/>
  <c r="J87" i="3"/>
  <c r="J88" i="3"/>
  <c r="J89" i="3"/>
  <c r="J90" i="3"/>
  <c r="J91" i="3"/>
  <c r="J92" i="3"/>
  <c r="J93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9" i="3"/>
  <c r="J110" i="3"/>
  <c r="J111" i="3"/>
  <c r="J112" i="3"/>
  <c r="J115" i="3"/>
  <c r="J116" i="3"/>
  <c r="J117" i="3"/>
  <c r="J118" i="3"/>
  <c r="J119" i="3"/>
  <c r="J120" i="3"/>
  <c r="J121" i="3"/>
  <c r="J124" i="3"/>
  <c r="J125" i="3"/>
  <c r="J127" i="3"/>
  <c r="J128" i="3"/>
  <c r="J129" i="3"/>
  <c r="J130" i="3"/>
  <c r="J131" i="3"/>
  <c r="J132" i="3"/>
  <c r="J133" i="3"/>
  <c r="J134" i="3"/>
  <c r="J58" i="3"/>
  <c r="K43" i="3"/>
  <c r="K42" i="3"/>
  <c r="K40" i="3"/>
  <c r="K35" i="3"/>
  <c r="K28" i="3"/>
  <c r="K25" i="3"/>
  <c r="K20" i="3"/>
  <c r="K11" i="3"/>
  <c r="K12" i="3"/>
  <c r="K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5" i="3"/>
  <c r="J36" i="3"/>
  <c r="J37" i="3"/>
  <c r="J38" i="3"/>
  <c r="J39" i="3"/>
  <c r="J40" i="3"/>
  <c r="J41" i="3"/>
  <c r="J42" i="3"/>
  <c r="J43" i="3"/>
  <c r="J46" i="3"/>
  <c r="J47" i="3"/>
  <c r="J48" i="3"/>
  <c r="J49" i="3"/>
  <c r="J10" i="3"/>
  <c r="F169" i="7"/>
  <c r="F165" i="7"/>
  <c r="F160" i="7"/>
  <c r="F161" i="7"/>
  <c r="F154" i="7"/>
  <c r="F151" i="7"/>
  <c r="F149" i="7"/>
  <c r="F146" i="7"/>
  <c r="F145" i="7"/>
  <c r="F89" i="7"/>
  <c r="F80" i="7"/>
  <c r="F75" i="7"/>
  <c r="F21" i="7"/>
  <c r="J16" i="1"/>
  <c r="K16" i="1"/>
  <c r="K12" i="1"/>
  <c r="J12" i="1"/>
  <c r="I16" i="1"/>
  <c r="H16" i="1" l="1"/>
  <c r="H24" i="1" l="1"/>
  <c r="G24" i="1"/>
  <c r="E12" i="7" l="1"/>
  <c r="D16" i="7"/>
  <c r="D15" i="7"/>
  <c r="D12" i="7"/>
  <c r="D8" i="7" s="1"/>
  <c r="D14" i="7"/>
  <c r="D11" i="7"/>
  <c r="D9" i="7"/>
  <c r="D20" i="7"/>
  <c r="E38" i="7"/>
  <c r="E78" i="7"/>
  <c r="E175" i="7"/>
  <c r="E164" i="7" s="1"/>
  <c r="E20" i="7"/>
  <c r="E25" i="7"/>
  <c r="E27" i="7"/>
  <c r="E29" i="7"/>
  <c r="E89" i="7"/>
  <c r="E96" i="7"/>
  <c r="E121" i="7"/>
  <c r="E136" i="7"/>
  <c r="E135" i="7" s="1"/>
  <c r="E145" i="7"/>
  <c r="E146" i="7"/>
  <c r="E151" i="7"/>
  <c r="E154" i="7"/>
  <c r="E165" i="7"/>
  <c r="E169" i="7"/>
  <c r="E116" i="7" l="1"/>
  <c r="E90" i="7"/>
  <c r="D38" i="7" l="1"/>
  <c r="D145" i="7"/>
  <c r="D158" i="7"/>
  <c r="D157" i="7"/>
  <c r="D160" i="7"/>
  <c r="E159" i="7"/>
  <c r="F159" i="7" s="1"/>
  <c r="E157" i="7" l="1"/>
  <c r="E158" i="7"/>
  <c r="F158" i="7" s="1"/>
  <c r="E149" i="7"/>
  <c r="G12" i="10"/>
  <c r="G11" i="10" s="1"/>
  <c r="G11" i="6"/>
  <c r="G10" i="6"/>
  <c r="G9" i="6" s="1"/>
  <c r="C8" i="8"/>
  <c r="C7" i="8" s="1"/>
  <c r="C6" i="8" s="1"/>
  <c r="C36" i="5"/>
  <c r="C34" i="5"/>
  <c r="C32" i="5"/>
  <c r="C29" i="5"/>
  <c r="C27" i="5"/>
  <c r="C25" i="5"/>
  <c r="C23" i="5"/>
  <c r="C22" i="5"/>
  <c r="C18" i="5"/>
  <c r="C16" i="5"/>
  <c r="C13" i="5"/>
  <c r="C6" i="5" s="1"/>
  <c r="C11" i="5"/>
  <c r="C9" i="5"/>
  <c r="C7" i="5"/>
  <c r="I124" i="3"/>
  <c r="I83" i="3"/>
  <c r="I70" i="3"/>
  <c r="I96" i="3"/>
  <c r="I94" i="3"/>
  <c r="I76" i="3"/>
  <c r="I71" i="3"/>
  <c r="G94" i="3"/>
  <c r="E156" i="7" l="1"/>
  <c r="F157" i="7"/>
  <c r="G12" i="3"/>
  <c r="G133" i="3"/>
  <c r="G131" i="3"/>
  <c r="G124" i="3"/>
  <c r="G122" i="3"/>
  <c r="G119" i="3"/>
  <c r="G118" i="3"/>
  <c r="G115" i="3"/>
  <c r="G113" i="3"/>
  <c r="G112" i="3"/>
  <c r="G110" i="3"/>
  <c r="G109" i="3"/>
  <c r="G105" i="3"/>
  <c r="G104" i="3" s="1"/>
  <c r="G96" i="3"/>
  <c r="G83" i="3"/>
  <c r="G76" i="3"/>
  <c r="G71" i="3"/>
  <c r="G70" i="3"/>
  <c r="G66" i="3"/>
  <c r="G61" i="3"/>
  <c r="G60" i="3"/>
  <c r="G48" i="3"/>
  <c r="G43" i="3" s="1"/>
  <c r="G42" i="3" s="1"/>
  <c r="G46" i="3"/>
  <c r="G44" i="3"/>
  <c r="G40" i="3"/>
  <c r="G36" i="3"/>
  <c r="G35" i="3"/>
  <c r="G32" i="3"/>
  <c r="G29" i="3"/>
  <c r="G28" i="3"/>
  <c r="G26" i="3"/>
  <c r="G25" i="3"/>
  <c r="G11" i="3" s="1"/>
  <c r="G21" i="3"/>
  <c r="G20" i="3"/>
  <c r="G18" i="3"/>
  <c r="G15" i="3"/>
  <c r="G13" i="3"/>
  <c r="G121" i="3" l="1"/>
  <c r="G117" i="3" s="1"/>
  <c r="G59" i="3"/>
  <c r="G58" i="3" s="1"/>
  <c r="G10" i="3"/>
  <c r="G23" i="1" l="1"/>
  <c r="G13" i="1"/>
  <c r="G10" i="1"/>
  <c r="G16" i="1" s="1"/>
  <c r="J11" i="1"/>
  <c r="E131" i="7" l="1"/>
  <c r="J28" i="1" l="1"/>
  <c r="K23" i="1"/>
  <c r="I23" i="1"/>
  <c r="H23" i="1"/>
  <c r="K28" i="1" l="1"/>
  <c r="F27" i="7" l="1"/>
  <c r="I40" i="3"/>
  <c r="F29" i="7" l="1"/>
  <c r="E32" i="5" l="1"/>
  <c r="D121" i="7"/>
  <c r="E118" i="7"/>
  <c r="E114" i="7"/>
  <c r="E80" i="7"/>
  <c r="E152" i="7"/>
  <c r="E128" i="7"/>
  <c r="F128" i="7" s="1"/>
  <c r="F114" i="7" l="1"/>
  <c r="E144" i="7"/>
  <c r="E143" i="7" s="1"/>
  <c r="I66" i="3"/>
  <c r="I46" i="3" l="1"/>
  <c r="K15" i="1" l="1"/>
  <c r="E36" i="7"/>
  <c r="F25" i="7"/>
  <c r="D164" i="7"/>
  <c r="D151" i="7"/>
  <c r="D130" i="7"/>
  <c r="D144" i="7" l="1"/>
  <c r="D32" i="5"/>
  <c r="H42" i="3"/>
  <c r="I13" i="1"/>
  <c r="H13" i="1"/>
  <c r="I10" i="1"/>
  <c r="H10" i="1"/>
  <c r="D143" i="7" l="1"/>
  <c r="F143" i="7" s="1"/>
  <c r="F144" i="7"/>
  <c r="D89" i="7"/>
  <c r="K10" i="1"/>
  <c r="J10" i="1"/>
  <c r="K13" i="1"/>
  <c r="J13" i="1"/>
  <c r="I24" i="1" l="1"/>
  <c r="E36" i="5"/>
  <c r="D36" i="5"/>
  <c r="E34" i="5"/>
  <c r="D34" i="5"/>
  <c r="I133" i="3"/>
  <c r="I119" i="3"/>
  <c r="I118" i="3" s="1"/>
  <c r="I113" i="3"/>
  <c r="K24" i="1" l="1"/>
  <c r="J24" i="1"/>
  <c r="I12" i="10" l="1"/>
  <c r="I11" i="10" s="1"/>
  <c r="H12" i="10"/>
  <c r="H11" i="10" l="1"/>
  <c r="F14" i="7"/>
  <c r="F13" i="7"/>
  <c r="E8" i="7"/>
  <c r="D140" i="7"/>
  <c r="E18" i="5" l="1"/>
  <c r="D18" i="5"/>
  <c r="E16" i="5"/>
  <c r="D16" i="5"/>
  <c r="E13" i="5"/>
  <c r="D13" i="5"/>
  <c r="E11" i="5"/>
  <c r="D11" i="5"/>
  <c r="E9" i="5"/>
  <c r="D9" i="5"/>
  <c r="D6" i="5" s="1"/>
  <c r="E7" i="5"/>
  <c r="D7" i="5"/>
  <c r="I44" i="3"/>
  <c r="I48" i="3"/>
  <c r="I43" i="3" l="1"/>
  <c r="E6" i="5"/>
  <c r="E8" i="8"/>
  <c r="E7" i="8" s="1"/>
  <c r="E6" i="8" s="1"/>
  <c r="D8" i="8"/>
  <c r="D7" i="8" s="1"/>
  <c r="D6" i="8" s="1"/>
  <c r="G8" i="8" l="1"/>
  <c r="G9" i="8"/>
  <c r="G6" i="8"/>
  <c r="F7" i="8"/>
  <c r="F8" i="8"/>
  <c r="F9" i="8"/>
  <c r="E29" i="5" l="1"/>
  <c r="D29" i="5"/>
  <c r="E27" i="5"/>
  <c r="D27" i="5"/>
  <c r="E25" i="5"/>
  <c r="D25" i="5"/>
  <c r="E23" i="5"/>
  <c r="D23" i="5"/>
  <c r="F8" i="7"/>
  <c r="F10" i="7"/>
  <c r="F11" i="7"/>
  <c r="F12" i="7"/>
  <c r="F15" i="7"/>
  <c r="F16" i="7"/>
  <c r="F9" i="7"/>
  <c r="E22" i="5" l="1"/>
  <c r="D22" i="5"/>
  <c r="D163" i="7"/>
  <c r="D162" i="7" s="1"/>
  <c r="D156" i="7" s="1"/>
  <c r="D135" i="7"/>
  <c r="D19" i="7" s="1"/>
  <c r="D18" i="7" s="1"/>
  <c r="D177" i="7" s="1"/>
  <c r="F96" i="7" l="1"/>
  <c r="E141" i="7"/>
  <c r="E125" i="7"/>
  <c r="F125" i="7" s="1"/>
  <c r="E122" i="7"/>
  <c r="E75" i="7"/>
  <c r="E73" i="7"/>
  <c r="E69" i="7"/>
  <c r="F69" i="7" s="1"/>
  <c r="E44" i="7"/>
  <c r="F44" i="7" s="1"/>
  <c r="E39" i="7"/>
  <c r="F39" i="7" s="1"/>
  <c r="E21" i="7"/>
  <c r="F122" i="7" l="1"/>
  <c r="F121" i="7"/>
  <c r="F90" i="7"/>
  <c r="E130" i="7"/>
  <c r="F130" i="7" s="1"/>
  <c r="F135" i="7"/>
  <c r="F136" i="7"/>
  <c r="E140" i="7"/>
  <c r="E19" i="7" l="1"/>
  <c r="E18" i="7" s="1"/>
  <c r="F38" i="7"/>
  <c r="F20" i="7"/>
  <c r="F164" i="7"/>
  <c r="E163" i="7"/>
  <c r="E162" i="7" s="1"/>
  <c r="F162" i="7" l="1"/>
  <c r="E177" i="7"/>
  <c r="F177" i="7" s="1"/>
  <c r="F18" i="7"/>
  <c r="F19" i="7"/>
  <c r="F163" i="7"/>
  <c r="H11" i="3"/>
  <c r="H10" i="3" s="1"/>
  <c r="H117" i="3"/>
  <c r="I131" i="3"/>
  <c r="I122" i="3"/>
  <c r="I121" i="3" s="1"/>
  <c r="I115" i="3" l="1"/>
  <c r="I110" i="3"/>
  <c r="I105" i="3"/>
  <c r="I61" i="3"/>
  <c r="I60" i="3" l="1"/>
  <c r="I104" i="3"/>
  <c r="I117" i="3"/>
  <c r="I109" i="3"/>
  <c r="I112" i="3"/>
  <c r="H9" i="6"/>
  <c r="I11" i="6"/>
  <c r="I29" i="3"/>
  <c r="I36" i="3"/>
  <c r="I32" i="3"/>
  <c r="I26" i="3"/>
  <c r="I13" i="3"/>
  <c r="I21" i="3"/>
  <c r="I18" i="3"/>
  <c r="I15" i="3"/>
  <c r="I20" i="3" l="1"/>
  <c r="I25" i="3"/>
  <c r="I35" i="3"/>
  <c r="K112" i="3"/>
  <c r="H59" i="3"/>
  <c r="I59" i="3"/>
  <c r="I10" i="6"/>
  <c r="I12" i="3"/>
  <c r="I28" i="3"/>
  <c r="J22" i="1"/>
  <c r="J23" i="1" s="1"/>
  <c r="I11" i="3" l="1"/>
  <c r="I58" i="3"/>
  <c r="I42" i="3"/>
  <c r="H58" i="3"/>
  <c r="I9" i="6"/>
  <c r="K14" i="1"/>
  <c r="K11" i="1"/>
  <c r="J15" i="1"/>
  <c r="J14" i="1"/>
  <c r="I10" i="3" l="1"/>
</calcChain>
</file>

<file path=xl/sharedStrings.xml><?xml version="1.0" encoding="utf-8"?>
<sst xmlns="http://schemas.openxmlformats.org/spreadsheetml/2006/main" count="482" uniqueCount="252">
  <si>
    <t>PRIHODI UKUPNO</t>
  </si>
  <si>
    <t>RASHODI UKUPNO</t>
  </si>
  <si>
    <t>RAZLIKA - VIŠAK / MANJAK</t>
  </si>
  <si>
    <t>Prihodi poslovanja</t>
  </si>
  <si>
    <t>BROJČANA OZNAKA I NAZIV</t>
  </si>
  <si>
    <t>Primici od financijske imovine i zaduživanja</t>
  </si>
  <si>
    <t>Izdaci za financijsku imovinu i otplate zajmova</t>
  </si>
  <si>
    <t>II. POSEBNI DIO</t>
  </si>
  <si>
    <t>I. OPĆI DIO</t>
  </si>
  <si>
    <t>Pomoći iz inozemstva i od subjekata unutar općeg proračuna</t>
  </si>
  <si>
    <t>1 Opći prihodi i primici</t>
  </si>
  <si>
    <t>11 Opći prihodi i primici</t>
  </si>
  <si>
    <t>3 Vlastiti prihodi</t>
  </si>
  <si>
    <t>31 Vlastiti prihodi</t>
  </si>
  <si>
    <t>Prihodi od prodaje nefinancijske imovine</t>
  </si>
  <si>
    <t>Prihodi od prodaje proizvedene dugotrajne imovine</t>
  </si>
  <si>
    <t>INDEKS</t>
  </si>
  <si>
    <t>7 PRIHODI OD PRODAJE NEFINANCIJSKE IMOVINE</t>
  </si>
  <si>
    <t>6 PRIHODI POSLOVANJA</t>
  </si>
  <si>
    <t>3 RASHODI  POSLOVANJA</t>
  </si>
  <si>
    <t>4 RASHODI ZA NABAVU NEFINANCIJSKE IMOVINE</t>
  </si>
  <si>
    <t>8 PRIMICI OD FINANCIJSKE IMOVINE I ZADUŽIVANJA</t>
  </si>
  <si>
    <t>5 IZDACI ZA FINANCIJSKU IMOVINU I OTPLATE ZAJMOVA</t>
  </si>
  <si>
    <t>Prihodi od prodaje proizvoda i robe te pruženih usluga</t>
  </si>
  <si>
    <t>Prihodi od prodaje građevinskih objekata</t>
  </si>
  <si>
    <t>Stambeni objekti</t>
  </si>
  <si>
    <t>Plaće za redovan rad</t>
  </si>
  <si>
    <t>Službena putovanja</t>
  </si>
  <si>
    <t>IZVJEŠTAJ O PRIHODIMA I RASHODIMA PREMA IZVORIMA FINANCIRANJA</t>
  </si>
  <si>
    <t>IZVJEŠTAJ O RASHODIMA PREMA FUNKCIJSKOJ KLASIFIKACIJI</t>
  </si>
  <si>
    <t xml:space="preserve">IZVJEŠTAJ RAČUNA FINANCIRANJA PREMA EKONOMSKOJ KLASIFIKACIJI </t>
  </si>
  <si>
    <t xml:space="preserve">UKUPNO PRIHODI </t>
  </si>
  <si>
    <t>UKUPNO RASHODI</t>
  </si>
  <si>
    <t>UKUPNO PRIHODI</t>
  </si>
  <si>
    <t>INDEKS**</t>
  </si>
  <si>
    <t>RAZLIKA PRIMITAKA I IZDATAKA</t>
  </si>
  <si>
    <t>SAŽETAK  RAČUNA PRIHODA I RASHODA I RAČUNA FINANCIRANJA</t>
  </si>
  <si>
    <t xml:space="preserve"> RAČUN FINANCIRANJA</t>
  </si>
  <si>
    <t xml:space="preserve"> RAČUN PRIHODA I RASHODA </t>
  </si>
  <si>
    <t>IZVJEŠTAJ PO PROGRAMSKOJ KLASIFIKACIJI</t>
  </si>
  <si>
    <t>5=4/2*100</t>
  </si>
  <si>
    <t>6=4/3*100</t>
  </si>
  <si>
    <t>Pomoći od izvanproračunskih korisnika</t>
  </si>
  <si>
    <t>Tekuće pomoći od izvanproračunskih korisnika</t>
  </si>
  <si>
    <t>Tekuće pomoći proračunskim korisnicima iz proračuna koji im nije nadležan</t>
  </si>
  <si>
    <t>Pomoći proračunskom korisnicima iz proračuna koji im nije nadležan</t>
  </si>
  <si>
    <t>Kapitalne pomoći proračunskim korisnicima iz proračuna koji ima nije nadležan</t>
  </si>
  <si>
    <t>Pomoći temeljem prijenosa EU sredstava</t>
  </si>
  <si>
    <t>Tekuće pomoći temeljem prijenosa EU sredstava</t>
  </si>
  <si>
    <t>Prihodi od imovine</t>
  </si>
  <si>
    <t>Prihodi od financijske imovine</t>
  </si>
  <si>
    <t>Kamate na oročena sredstava i depozite po viđenju</t>
  </si>
  <si>
    <t>Prihodi od zateznih kamata</t>
  </si>
  <si>
    <t>Prihodi od dividendi</t>
  </si>
  <si>
    <t>Prihodi od upravnih i administrativnih pristojbi, pristojbi po posebnim propisima i naknadama</t>
  </si>
  <si>
    <t>Prihodi po posebnim propisima</t>
  </si>
  <si>
    <t>Ostali nespomenuti prihodi</t>
  </si>
  <si>
    <t>Prihodi od prodaje proizvoda i robe te pruženih usluga, prihodi od donacija te povrati po protestiranim jamstvima</t>
  </si>
  <si>
    <t xml:space="preserve">Prihodi od prodaje proizvoda i robe </t>
  </si>
  <si>
    <t>Prihodi od pruženih usluga</t>
  </si>
  <si>
    <t>Donacije od pravnih i fizičkih osoba izvan općeg proračuna i povrat doancija po protestiranim jamstvima</t>
  </si>
  <si>
    <t>Tekuće donacije</t>
  </si>
  <si>
    <t>Kapitalne donacije</t>
  </si>
  <si>
    <t>Prihodi iz nadležnog proračuna i od HZZO-a na temelju ugovorenih obveza</t>
  </si>
  <si>
    <t>Prihodi iz nadležnog proračuna za financiranje redovne djelatnosti proračunskih korisnika</t>
  </si>
  <si>
    <t>Prihodi iz nadležnog proračuna za financiranje rashoda poslovanja</t>
  </si>
  <si>
    <t>Prihodi iz nadležnog proračuna za financiranje rashoda za nabavu nefinancijske imovine</t>
  </si>
  <si>
    <t>Prihodi od HZZO-a na temelju ugovorenih obveza</t>
  </si>
  <si>
    <t>Kazne, upravne mjere i ostali prihodi</t>
  </si>
  <si>
    <t>Ostali prihodi</t>
  </si>
  <si>
    <t>Prijevozna sredstava u cestovnom prometu</t>
  </si>
  <si>
    <t>Primici od izdanih vrijednostih papira</t>
  </si>
  <si>
    <t>Obveznice</t>
  </si>
  <si>
    <t>Obveznice - tuzemne</t>
  </si>
  <si>
    <t>Plaće za prekovremeni rad</t>
  </si>
  <si>
    <t>Ostali rashodi za zaposlene</t>
  </si>
  <si>
    <t xml:space="preserve">Doprinosi na plaće </t>
  </si>
  <si>
    <t>Plaće za posebne uvjete rada</t>
  </si>
  <si>
    <t>Doprinosi za obvezno zdravstveno osiguranje</t>
  </si>
  <si>
    <t>Doprinosi za obvezno osiguranje u slučaju nezaposlenosti</t>
  </si>
  <si>
    <t>Naknade za prijevoz, za rad na terenu i odvojeni život</t>
  </si>
  <si>
    <t>Stručno usavršavanje zaposlenika</t>
  </si>
  <si>
    <t>Ostale naknade troškova zaposlenima</t>
  </si>
  <si>
    <t>Uredski materijal i ostali materijalni rashodi</t>
  </si>
  <si>
    <t>Materijal i sirovine</t>
  </si>
  <si>
    <t>Energija</t>
  </si>
  <si>
    <t>Materijal i dijelovi za tekuće i investicijsko održavanje</t>
  </si>
  <si>
    <t>Sitni inventar i auto gume</t>
  </si>
  <si>
    <t>Službena, radna i zaštitna odjeća i obuća</t>
  </si>
  <si>
    <t>Usluge telefona, pošte i prijevoza</t>
  </si>
  <si>
    <t>Usluge tekućeg i investicijskog održavanja</t>
  </si>
  <si>
    <t>Usluge promidžbe i informiranja</t>
  </si>
  <si>
    <t>Komunalne usluge</t>
  </si>
  <si>
    <t>Zakupnine i najamnine</t>
  </si>
  <si>
    <t>Zdravstvene i veterinarske usluge</t>
  </si>
  <si>
    <t>Intelektualne i osobne usluge</t>
  </si>
  <si>
    <t>Računalne usluge</t>
  </si>
  <si>
    <t>Ostale usluge</t>
  </si>
  <si>
    <t>Naknade troškova osobama izvan radnog odnosa</t>
  </si>
  <si>
    <t>Naknade za rad predstavničkih i izvršnih tijela, povjerenstava i slično</t>
  </si>
  <si>
    <t>Premije osiguranja</t>
  </si>
  <si>
    <t>Reprezentacija</t>
  </si>
  <si>
    <t>Članarine i norme</t>
  </si>
  <si>
    <t>Pristojbe i naknade</t>
  </si>
  <si>
    <t>3296</t>
  </si>
  <si>
    <t>Troškovi sudskih postupaka</t>
  </si>
  <si>
    <t xml:space="preserve">Ostali nespomenuti rashodi poslovanja </t>
  </si>
  <si>
    <t>Bankarske usluge i usluge platnog prometa</t>
  </si>
  <si>
    <t xml:space="preserve">Zatezne kamate </t>
  </si>
  <si>
    <t>Ostali nespomenuti financijski rashodi</t>
  </si>
  <si>
    <t xml:space="preserve">Naknade građanima i kućanstvima u novcu </t>
  </si>
  <si>
    <t>Tekuće donacije u novcu</t>
  </si>
  <si>
    <t>Ugovorene kazne i ostale naknade šteta</t>
  </si>
  <si>
    <t xml:space="preserve">RASHODI POSLOVANJA </t>
  </si>
  <si>
    <t xml:space="preserve">Rashodi za zaposlene </t>
  </si>
  <si>
    <t xml:space="preserve">Plaće </t>
  </si>
  <si>
    <t xml:space="preserve">Materijalni rashodi </t>
  </si>
  <si>
    <t xml:space="preserve">Naknade troškova zaposlenima </t>
  </si>
  <si>
    <t xml:space="preserve">Rashodi za materijal i energiju </t>
  </si>
  <si>
    <t xml:space="preserve">Rashodi za usluge </t>
  </si>
  <si>
    <t xml:space="preserve">Financijski rashodi </t>
  </si>
  <si>
    <t xml:space="preserve">Ostali financijski rashodi </t>
  </si>
  <si>
    <t xml:space="preserve">Naknade građanima i kućanstvima na temelju osiguranja i druge naknade </t>
  </si>
  <si>
    <t xml:space="preserve">Ostale naknade građanima i kućanstvima iz proračuna </t>
  </si>
  <si>
    <t xml:space="preserve">Ostali rashodi </t>
  </si>
  <si>
    <t xml:space="preserve">Tekuće donacije </t>
  </si>
  <si>
    <t xml:space="preserve">Kazne, penali i naknade štete </t>
  </si>
  <si>
    <t>32</t>
  </si>
  <si>
    <t>34</t>
  </si>
  <si>
    <t>37</t>
  </si>
  <si>
    <t>38</t>
  </si>
  <si>
    <t>Licence</t>
  </si>
  <si>
    <t>Poslovni objekti</t>
  </si>
  <si>
    <t>Uredska oprema i namještaj</t>
  </si>
  <si>
    <t>Oprema za održavanje i zaštitu</t>
  </si>
  <si>
    <t>Medicinska i laboratorijska oprema</t>
  </si>
  <si>
    <t xml:space="preserve">Instrumenti, uređaji i strojevi </t>
  </si>
  <si>
    <t>Uređaji, strojevi i oprema za ostale namjene</t>
  </si>
  <si>
    <t>Prijevozna sredstva u cestovnom prometu</t>
  </si>
  <si>
    <t>Dodatna ulaganja na građevinskim objektima</t>
  </si>
  <si>
    <t>Rashodi za nabavu nefinancijske imovine</t>
  </si>
  <si>
    <t xml:space="preserve">Rashodi za nabavu neproizvedene dugotrajne imovine </t>
  </si>
  <si>
    <t xml:space="preserve">Nematerijalna imovina </t>
  </si>
  <si>
    <t xml:space="preserve">Rashodi za nabavu proizvedene dugotrajne imovine </t>
  </si>
  <si>
    <t>Građevinski objekti</t>
  </si>
  <si>
    <t xml:space="preserve">Postrojenja i oprema </t>
  </si>
  <si>
    <t xml:space="preserve">Prijevozna sredstva </t>
  </si>
  <si>
    <t xml:space="preserve">Rashodi za dodatna ulaganja na nefinancijskoj imovini </t>
  </si>
  <si>
    <t>42</t>
  </si>
  <si>
    <t>43 Ostali prihodi za posebne namjene</t>
  </si>
  <si>
    <t xml:space="preserve">  52 Ostale pomoći</t>
  </si>
  <si>
    <t>71 Prihod od prodaje ili zamjene nefin. imovine i naknade s naslova osiguranja</t>
  </si>
  <si>
    <t xml:space="preserve">   61 Donacije</t>
  </si>
  <si>
    <t xml:space="preserve">  71 Prihod od prodaje ili zamjene nefin. imovine i naknade s naslova osiguranja</t>
  </si>
  <si>
    <t>07 Zdravstvo</t>
  </si>
  <si>
    <t>072 Služba za vanjske pacijente</t>
  </si>
  <si>
    <t xml:space="preserve">0721 Opće medicinske usluge </t>
  </si>
  <si>
    <t>4=3/2*100</t>
  </si>
  <si>
    <t xml:space="preserve">IZVJEŠTAJ O RASHODIMA PREMA EKONOMSKOJ KLASIFIKACIJI </t>
  </si>
  <si>
    <t xml:space="preserve">IZVJEŠTAJ O PRIHODIMA  PREMA EKONOMSKOJ KLASIFIKACIJI </t>
  </si>
  <si>
    <t>A100001</t>
  </si>
  <si>
    <t>A100016</t>
  </si>
  <si>
    <t>OPĆI PRIHODI I PRIMICI</t>
  </si>
  <si>
    <t>VLASTITI PRIHODI</t>
  </si>
  <si>
    <t>OSTALI PRIHODI ZA POSEBNE NAMJENE I HZZO</t>
  </si>
  <si>
    <t xml:space="preserve">OSTALE POMOĆI </t>
  </si>
  <si>
    <t>NAMJENSKI PRIMICI  - OBVEZNICE STARA DEVIZNA ŠTEDNJA</t>
  </si>
  <si>
    <t>PRIHODI OD PRODAJE ILI ZAMJENE NEFINANCIJSKE IMOVINE I NAKNADE S NASLOVA OSIGURANJA</t>
  </si>
  <si>
    <t>MEHANIZAM ZA OPORAVAK I OTPORNOST</t>
  </si>
  <si>
    <t>DONACIJE</t>
  </si>
  <si>
    <t>RASHODI ZA ZAPOSLENE</t>
  </si>
  <si>
    <t>MATERIJALNI RASHODI</t>
  </si>
  <si>
    <t>FINANCIJSKI RASHODI</t>
  </si>
  <si>
    <t>NAKNADE GRAĐANIMA I KUĆANSTVIMA NA TEMELJU OSIGURANJA I DRUGE NAKNADE</t>
  </si>
  <si>
    <t xml:space="preserve">OSTALI RASHODI </t>
  </si>
  <si>
    <t>RASHODI ZA NABAVU PROIZVEDENE DUGOTRAJNE IMOVINE</t>
  </si>
  <si>
    <t>1.</t>
  </si>
  <si>
    <t>3.</t>
  </si>
  <si>
    <t>4.</t>
  </si>
  <si>
    <t>5.</t>
  </si>
  <si>
    <t>6.</t>
  </si>
  <si>
    <t>7.</t>
  </si>
  <si>
    <t>8.</t>
  </si>
  <si>
    <t>IZVORI FINANCIRANJA UKUPNO</t>
  </si>
  <si>
    <t>Prihodi od prodaje prijevoznih sredstava</t>
  </si>
  <si>
    <t>581 Mehanizam za oporavak i otpornost</t>
  </si>
  <si>
    <t>8 Namjenski primici</t>
  </si>
  <si>
    <t>89 Namjenski primici-obveznice stara devizna štednja</t>
  </si>
  <si>
    <t>IF 52 - ostale pomoći</t>
  </si>
  <si>
    <t>IF 581 - Mehanizam za oporavak i otpornost</t>
  </si>
  <si>
    <t>IZVJEŠTAJ RAČUNA FINACIRANJA PREMA IZVORIMA FINANCIRANJA</t>
  </si>
  <si>
    <t>INDEKS 5=4/2*100</t>
  </si>
  <si>
    <t>UKUPNO PRIMICI</t>
  </si>
  <si>
    <t>89 Namjenski primici-obv.stara dev.št.</t>
  </si>
  <si>
    <t>8 Namjenski primici od zaduživanja</t>
  </si>
  <si>
    <t>IZDACI UKUPNO</t>
  </si>
  <si>
    <t>5 Izdaci za fin. im. i otplate zajmova</t>
  </si>
  <si>
    <t>INDEKS 6=4/3*100</t>
  </si>
  <si>
    <t xml:space="preserve">4 Prihodi za posebne namjene </t>
  </si>
  <si>
    <t>5 Pomoći</t>
  </si>
  <si>
    <t>6 Donacije</t>
  </si>
  <si>
    <t>7 Prihod od prodaje nefinancijske imovine</t>
  </si>
  <si>
    <t xml:space="preserve">8 Namjenski primici </t>
  </si>
  <si>
    <t>4 Prihodi za posebne namjene</t>
  </si>
  <si>
    <t>R100001</t>
  </si>
  <si>
    <t>DJELATNOSTI DZ VPŽ</t>
  </si>
  <si>
    <t>Redovna aktivnost</t>
  </si>
  <si>
    <t>Naknade građanima i kućanstvima u novcu</t>
  </si>
  <si>
    <t>RASHODI ZA NABAVU NEPROIZVEDENE DUGOTRAJNE IMOVINE</t>
  </si>
  <si>
    <t>RASHODI ZA DODATNA ULAGANJA NA NEFINANCIJSKOJ IMOVINI</t>
  </si>
  <si>
    <t>K100015</t>
  </si>
  <si>
    <t>PALIJATIVA I, II i III FAZA</t>
  </si>
  <si>
    <t>K100001</t>
  </si>
  <si>
    <t>K100002</t>
  </si>
  <si>
    <t>NACIONALNI PLAN OPORAVKA I OTPORNOSTI</t>
  </si>
  <si>
    <t>CENTRALNO FINANCIRANJE SPECIJALIZACIJA</t>
  </si>
  <si>
    <t xml:space="preserve">PALIJATIVA </t>
  </si>
  <si>
    <t>Prijevozna sredstva u cetovnom prometu</t>
  </si>
  <si>
    <t>Ostali nespomenuti rashodi poslovanja</t>
  </si>
  <si>
    <t>Zatezne kamate</t>
  </si>
  <si>
    <t>Komunikacijska oprema</t>
  </si>
  <si>
    <t>Instrumenti, uređaji i strojevi</t>
  </si>
  <si>
    <t xml:space="preserve">Uređaji, strojevi i oprema za ostale namjene </t>
  </si>
  <si>
    <t>Službena, radna i zaštitna odječa i obuća</t>
  </si>
  <si>
    <t>A) SAŽETAK RAČUNA PRIHODA I RASHODA</t>
  </si>
  <si>
    <t>B) SAŽETAK RAČUNA FINANCIRANJA</t>
  </si>
  <si>
    <t>C) PRENESENI VIŠAK ILI PRENESENI MANJAK</t>
  </si>
  <si>
    <t>VIŠAK KOJI SE RASPOREDIO ZA POKRIĆE RAZLIKE PRIHODA I RASHODA, PRIMITAKA I IZDATAKA</t>
  </si>
  <si>
    <t>MANJAK RAZLIKE PRIHODA I RASHODA, PRIMITAKA I IZDATAKA KOJI SE POKRIO</t>
  </si>
  <si>
    <t>PRENESENI VIŠAK/MANJAK IZ PRETHODNE/IH GODINE</t>
  </si>
  <si>
    <t>Prihodi od prodaje postrojenja i opreme</t>
  </si>
  <si>
    <t>Doprinosi za mirovinsko osiguranje</t>
  </si>
  <si>
    <t>82 Primici od izdanih vrijednosnih papira</t>
  </si>
  <si>
    <t>8  Primici od financijske imovine i zaduživanja</t>
  </si>
  <si>
    <t>OSTVARENJE/IZVRŠENJE 
I - XII 2024.</t>
  </si>
  <si>
    <t>VIŠAK/MANJAK + NETO FINANCIRANJE</t>
  </si>
  <si>
    <t>PRIJENOS VIŠKA/MANJKA U SLJEDEĆE RAZDOBLJE</t>
  </si>
  <si>
    <t>REBALANS I 2025.</t>
  </si>
  <si>
    <t>OSTVARENJE/IZVRŠENJE 
I - XII 2025.</t>
  </si>
  <si>
    <t>Rashodi lijekova i potrošnog med.mat kod zdrav. Ustanova</t>
  </si>
  <si>
    <t>3251</t>
  </si>
  <si>
    <t>Rashodi po osnovi utroška lij. I potrošnog med. mat</t>
  </si>
  <si>
    <t>4222</t>
  </si>
  <si>
    <t>K100004</t>
  </si>
  <si>
    <t>ENERGETSKA OBNOVA AMBULANTE CRNAC</t>
  </si>
  <si>
    <t>K100018</t>
  </si>
  <si>
    <t>KAPITALNI PROJEKT</t>
  </si>
  <si>
    <t>Rashodi po osnovi utroška lijekova i potrošnog medicinskog materijala</t>
  </si>
  <si>
    <t>Virovitica, ožujak 2026.</t>
  </si>
  <si>
    <t>Ravnatelj:</t>
  </si>
  <si>
    <t>mr.sc. Igor Fazekaš, dipl.oec</t>
  </si>
  <si>
    <t>GODIŠNJI IZVJEŠTAJ O IZVRŠENJU FINANCIJSKOG PLANA DOMA ZDRAVLJA VIROVITIČKO-PODRAVSKE ŽUPANIJE
ZA 2025. GODINU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</si>
</sst>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k_n_-;\-* #,##0.00\ _k_n_-;_-* &quot;-&quot;??\ _k_n_-;_-@_-"/>
    <numFmt numFmtId="165" formatCode="_-* #,##0.00\ _k_n_-;\-* #,##0.00\ _k_n_-;_-* &quot;-&quot;\ _k_n_-;_-@_-"/>
    <numFmt numFmtId="166" formatCode="#,##0.00_ ;\-#,##0.00\ "/>
    <numFmt numFmtId="167" formatCode="#,##0.00\ _€"/>
  </numFmts>
  <fonts count="6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  <charset val="238"/>
    </font>
    <font>
      <sz val="12"/>
      <color indexed="8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1"/>
      <color theme="1"/>
      <name val="Times New Roman"/>
      <family val="1"/>
    </font>
    <font>
      <b/>
      <sz val="10"/>
      <color theme="1"/>
      <name val="Calibri"/>
      <family val="2"/>
      <charset val="238"/>
      <scheme val="minor"/>
    </font>
    <font>
      <b/>
      <sz val="8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</font>
    <font>
      <sz val="10"/>
      <color rgb="FF000000"/>
      <name val="Arial"/>
      <family val="2"/>
    </font>
    <font>
      <sz val="10"/>
      <color indexed="8"/>
      <name val="MS Sans Serif"/>
      <family val="2"/>
    </font>
    <font>
      <u/>
      <sz val="10"/>
      <color indexed="12"/>
      <name val="Arial"/>
      <family val="2"/>
    </font>
    <font>
      <u/>
      <sz val="10"/>
      <color theme="10"/>
      <name val="Arial"/>
      <family val="2"/>
    </font>
    <font>
      <sz val="10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i/>
      <sz val="10"/>
      <name val="Arial"/>
      <family val="2"/>
      <charset val="238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color indexed="8"/>
      <name val="Arial"/>
      <family val="2"/>
      <charset val="238"/>
    </font>
    <font>
      <i/>
      <sz val="1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i/>
      <sz val="10"/>
      <color indexed="8"/>
      <name val="Arial"/>
      <family val="2"/>
      <charset val="238"/>
    </font>
    <font>
      <b/>
      <i/>
      <sz val="12"/>
      <color rgb="FF002060"/>
      <name val="Calibri"/>
      <family val="2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Arial"/>
      <family val="2"/>
      <charset val="238"/>
    </font>
    <font>
      <b/>
      <i/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i/>
      <sz val="11"/>
      <color indexed="8"/>
      <name val="Arial"/>
      <family val="2"/>
      <charset val="238"/>
    </font>
    <font>
      <sz val="11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color rgb="FFFF0000"/>
      <name val="Arial"/>
      <family val="2"/>
      <charset val="238"/>
    </font>
    <font>
      <b/>
      <sz val="14"/>
      <name val="Arial"/>
      <family val="2"/>
      <charset val="238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0">
    <xf numFmtId="0" fontId="0" fillId="0" borderId="0"/>
    <xf numFmtId="0" fontId="16" fillId="0" borderId="0"/>
    <xf numFmtId="164" fontId="18" fillId="0" borderId="0"/>
    <xf numFmtId="0" fontId="20" fillId="0" borderId="0">
      <alignment vertical="top"/>
      <protection locked="0"/>
    </xf>
    <xf numFmtId="0" fontId="21" fillId="0" borderId="0"/>
    <xf numFmtId="0" fontId="17" fillId="0" borderId="0"/>
    <xf numFmtId="0" fontId="18" fillId="0" borderId="0"/>
    <xf numFmtId="0" fontId="19" fillId="0" borderId="0"/>
    <xf numFmtId="0" fontId="17" fillId="0" borderId="0"/>
    <xf numFmtId="0" fontId="34" fillId="0" borderId="0" applyNumberFormat="0" applyFill="0" applyBorder="0" applyAlignment="0" applyProtection="0"/>
    <xf numFmtId="0" fontId="35" fillId="0" borderId="7" applyNumberFormat="0" applyFill="0" applyAlignment="0" applyProtection="0"/>
    <xf numFmtId="0" fontId="36" fillId="0" borderId="8" applyNumberFormat="0" applyFill="0" applyAlignment="0" applyProtection="0"/>
    <xf numFmtId="0" fontId="37" fillId="0" borderId="9" applyNumberFormat="0" applyFill="0" applyAlignment="0" applyProtection="0"/>
    <xf numFmtId="0" fontId="37" fillId="0" borderId="0" applyNumberFormat="0" applyFill="0" applyBorder="0" applyAlignment="0" applyProtection="0"/>
    <xf numFmtId="0" fontId="38" fillId="4" borderId="0" applyNumberFormat="0" applyBorder="0" applyAlignment="0" applyProtection="0"/>
    <xf numFmtId="0" fontId="39" fillId="5" borderId="0" applyNumberFormat="0" applyBorder="0" applyAlignment="0" applyProtection="0"/>
    <xf numFmtId="0" fontId="40" fillId="6" borderId="0" applyNumberFormat="0" applyBorder="0" applyAlignment="0" applyProtection="0"/>
    <xf numFmtId="0" fontId="41" fillId="7" borderId="10" applyNumberFormat="0" applyAlignment="0" applyProtection="0"/>
    <xf numFmtId="0" fontId="42" fillId="8" borderId="11" applyNumberFormat="0" applyAlignment="0" applyProtection="0"/>
    <xf numFmtId="0" fontId="43" fillId="8" borderId="10" applyNumberFormat="0" applyAlignment="0" applyProtection="0"/>
    <xf numFmtId="0" fontId="44" fillId="0" borderId="12" applyNumberFormat="0" applyFill="0" applyAlignment="0" applyProtection="0"/>
    <xf numFmtId="0" fontId="45" fillId="9" borderId="13" applyNumberFormat="0" applyAlignment="0" applyProtection="0"/>
    <xf numFmtId="0" fontId="46" fillId="0" borderId="0" applyNumberFormat="0" applyFill="0" applyBorder="0" applyAlignment="0" applyProtection="0"/>
    <xf numFmtId="0" fontId="33" fillId="10" borderId="14" applyNumberFormat="0" applyFont="0" applyAlignment="0" applyProtection="0"/>
    <xf numFmtId="0" fontId="47" fillId="0" borderId="0" applyNumberFormat="0" applyFill="0" applyBorder="0" applyAlignment="0" applyProtection="0"/>
    <xf numFmtId="0" fontId="1" fillId="0" borderId="15" applyNumberFormat="0" applyFill="0" applyAlignment="0" applyProtection="0"/>
    <xf numFmtId="0" fontId="48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48" fillId="14" borderId="0" applyNumberFormat="0" applyBorder="0" applyAlignment="0" applyProtection="0"/>
    <xf numFmtId="0" fontId="48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48" fillId="18" borderId="0" applyNumberFormat="0" applyBorder="0" applyAlignment="0" applyProtection="0"/>
    <xf numFmtId="0" fontId="48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1" borderId="0" applyNumberFormat="0" applyBorder="0" applyAlignment="0" applyProtection="0"/>
    <xf numFmtId="0" fontId="48" fillId="22" borderId="0" applyNumberFormat="0" applyBorder="0" applyAlignment="0" applyProtection="0"/>
    <xf numFmtId="0" fontId="48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25" borderId="0" applyNumberFormat="0" applyBorder="0" applyAlignment="0" applyProtection="0"/>
    <xf numFmtId="0" fontId="48" fillId="26" borderId="0" applyNumberFormat="0" applyBorder="0" applyAlignment="0" applyProtection="0"/>
    <xf numFmtId="0" fontId="48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9" borderId="0" applyNumberFormat="0" applyBorder="0" applyAlignment="0" applyProtection="0"/>
    <xf numFmtId="0" fontId="48" fillId="30" borderId="0" applyNumberFormat="0" applyBorder="0" applyAlignment="0" applyProtection="0"/>
    <xf numFmtId="0" fontId="48" fillId="31" borderId="0" applyNumberFormat="0" applyBorder="0" applyAlignment="0" applyProtection="0"/>
    <xf numFmtId="0" fontId="33" fillId="32" borderId="0" applyNumberFormat="0" applyBorder="0" applyAlignment="0" applyProtection="0"/>
    <xf numFmtId="0" fontId="33" fillId="33" borderId="0" applyNumberFormat="0" applyBorder="0" applyAlignment="0" applyProtection="0"/>
    <xf numFmtId="0" fontId="48" fillId="34" borderId="0" applyNumberFormat="0" applyBorder="0" applyAlignment="0" applyProtection="0"/>
  </cellStyleXfs>
  <cellXfs count="302">
    <xf numFmtId="0" fontId="0" fillId="0" borderId="0" xfId="0"/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8" fillId="2" borderId="3" xfId="0" applyNumberFormat="1" applyFont="1" applyFill="1" applyBorder="1" applyAlignment="1" applyProtection="1">
      <alignment horizontal="left" vertical="center" wrapText="1"/>
    </xf>
    <xf numFmtId="0" fontId="6" fillId="2" borderId="3" xfId="0" quotePrefix="1" applyFont="1" applyFill="1" applyBorder="1" applyAlignment="1">
      <alignment horizontal="left" vertical="center"/>
    </xf>
    <xf numFmtId="0" fontId="7" fillId="2" borderId="3" xfId="0" quotePrefix="1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3" xfId="0" applyNumberFormat="1" applyFont="1" applyFill="1" applyBorder="1" applyAlignment="1" applyProtection="1">
      <alignment horizontal="left" vertical="center"/>
    </xf>
    <xf numFmtId="0" fontId="6" fillId="2" borderId="3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8" fillId="2" borderId="3" xfId="0" applyNumberFormat="1" applyFont="1" applyFill="1" applyBorder="1" applyAlignment="1" applyProtection="1">
      <alignment vertical="center" wrapText="1"/>
    </xf>
    <xf numFmtId="0" fontId="8" fillId="2" borderId="3" xfId="0" quotePrefix="1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6" fillId="2" borderId="3" xfId="0" quotePrefix="1" applyFont="1" applyFill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9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vertical="center" wrapText="1"/>
    </xf>
    <xf numFmtId="0" fontId="0" fillId="0" borderId="3" xfId="0" applyBorder="1"/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vertical="top" wrapText="1"/>
    </xf>
    <xf numFmtId="0" fontId="13" fillId="2" borderId="3" xfId="0" applyNumberFormat="1" applyFont="1" applyFill="1" applyBorder="1" applyAlignment="1" applyProtection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" fillId="3" borderId="3" xfId="0" applyNumberFormat="1" applyFont="1" applyFill="1" applyBorder="1" applyAlignment="1" applyProtection="1">
      <alignment horizontal="center" vertical="center" wrapText="1"/>
    </xf>
    <xf numFmtId="0" fontId="0" fillId="3" borderId="0" xfId="0" applyFill="1"/>
    <xf numFmtId="0" fontId="13" fillId="3" borderId="3" xfId="0" applyNumberFormat="1" applyFont="1" applyFill="1" applyBorder="1" applyAlignment="1" applyProtection="1">
      <alignment horizontal="center" vertical="center" wrapText="1"/>
    </xf>
    <xf numFmtId="0" fontId="15" fillId="0" borderId="0" xfId="0" applyFont="1"/>
    <xf numFmtId="0" fontId="2" fillId="2" borderId="0" xfId="0" applyNumberFormat="1" applyFont="1" applyFill="1" applyBorder="1" applyAlignment="1" applyProtection="1">
      <alignment horizontal="center" vertical="center" wrapText="1"/>
    </xf>
    <xf numFmtId="0" fontId="3" fillId="2" borderId="0" xfId="0" applyNumberFormat="1" applyFont="1" applyFill="1" applyBorder="1" applyAlignment="1" applyProtection="1">
      <alignment vertical="center" wrapText="1"/>
    </xf>
    <xf numFmtId="4" fontId="3" fillId="0" borderId="3" xfId="0" applyNumberFormat="1" applyFont="1" applyFill="1" applyBorder="1" applyAlignment="1">
      <alignment horizontal="right"/>
    </xf>
    <xf numFmtId="164" fontId="6" fillId="3" borderId="3" xfId="0" applyNumberFormat="1" applyFont="1" applyFill="1" applyBorder="1" applyAlignment="1" applyProtection="1">
      <alignment vertical="center"/>
    </xf>
    <xf numFmtId="164" fontId="3" fillId="0" borderId="3" xfId="0" applyNumberFormat="1" applyFont="1" applyFill="1" applyBorder="1" applyAlignment="1">
      <alignment horizontal="right"/>
    </xf>
    <xf numFmtId="164" fontId="3" fillId="0" borderId="3" xfId="0" applyNumberFormat="1" applyFont="1" applyBorder="1" applyAlignment="1">
      <alignment horizontal="right"/>
    </xf>
    <xf numFmtId="164" fontId="3" fillId="0" borderId="3" xfId="0" applyNumberFormat="1" applyFont="1" applyFill="1" applyBorder="1" applyAlignment="1">
      <alignment vertical="center"/>
    </xf>
    <xf numFmtId="4" fontId="3" fillId="2" borderId="3" xfId="0" applyNumberFormat="1" applyFont="1" applyFill="1" applyBorder="1" applyAlignment="1">
      <alignment horizontal="right"/>
    </xf>
    <xf numFmtId="4" fontId="5" fillId="2" borderId="3" xfId="0" applyNumberFormat="1" applyFont="1" applyFill="1" applyBorder="1" applyAlignment="1"/>
    <xf numFmtId="4" fontId="0" fillId="0" borderId="3" xfId="0" applyNumberFormat="1" applyBorder="1"/>
    <xf numFmtId="0" fontId="8" fillId="2" borderId="3" xfId="0" quotePrefix="1" applyFont="1" applyFill="1" applyBorder="1" applyAlignment="1">
      <alignment horizontal="left" vertical="center" wrapText="1"/>
    </xf>
    <xf numFmtId="4" fontId="5" fillId="2" borderId="3" xfId="0" applyNumberFormat="1" applyFont="1" applyFill="1" applyBorder="1" applyAlignment="1">
      <alignment horizontal="right"/>
    </xf>
    <xf numFmtId="4" fontId="1" fillId="0" borderId="3" xfId="0" applyNumberFormat="1" applyFont="1" applyBorder="1"/>
    <xf numFmtId="0" fontId="6" fillId="2" borderId="0" xfId="0" quotePrefix="1" applyFont="1" applyFill="1" applyBorder="1" applyAlignment="1">
      <alignment horizontal="left" vertical="center"/>
    </xf>
    <xf numFmtId="0" fontId="6" fillId="2" borderId="0" xfId="0" quotePrefix="1" applyFont="1" applyFill="1" applyBorder="1" applyAlignment="1">
      <alignment horizontal="left" vertical="center" wrapText="1"/>
    </xf>
    <xf numFmtId="4" fontId="3" fillId="2" borderId="0" xfId="0" applyNumberFormat="1" applyFont="1" applyFill="1" applyBorder="1" applyAlignment="1">
      <alignment horizontal="right"/>
    </xf>
    <xf numFmtId="4" fontId="1" fillId="0" borderId="0" xfId="0" applyNumberFormat="1" applyFont="1" applyBorder="1"/>
    <xf numFmtId="49" fontId="23" fillId="0" borderId="3" xfId="0" applyNumberFormat="1" applyFont="1" applyFill="1" applyBorder="1" applyAlignment="1" applyProtection="1">
      <alignment horizontal="left" vertical="top" wrapText="1"/>
    </xf>
    <xf numFmtId="49" fontId="23" fillId="0" borderId="3" xfId="0" applyNumberFormat="1" applyFont="1" applyFill="1" applyBorder="1" applyAlignment="1" applyProtection="1">
      <alignment horizontal="left" vertical="center" wrapText="1"/>
    </xf>
    <xf numFmtId="0" fontId="23" fillId="0" borderId="3" xfId="0" applyFont="1" applyBorder="1"/>
    <xf numFmtId="0" fontId="24" fillId="0" borderId="3" xfId="0" applyFont="1" applyBorder="1" applyAlignment="1">
      <alignment vertical="top" wrapText="1"/>
    </xf>
    <xf numFmtId="49" fontId="23" fillId="0" borderId="3" xfId="0" applyNumberFormat="1" applyFont="1" applyFill="1" applyBorder="1" applyAlignment="1" applyProtection="1">
      <alignment horizontal="left" vertical="center" wrapText="1" shrinkToFit="1"/>
    </xf>
    <xf numFmtId="49" fontId="24" fillId="0" borderId="3" xfId="0" applyNumberFormat="1" applyFont="1" applyFill="1" applyBorder="1" applyAlignment="1" applyProtection="1">
      <alignment horizontal="left" vertical="top" wrapText="1"/>
    </xf>
    <xf numFmtId="49" fontId="24" fillId="0" borderId="3" xfId="0" applyNumberFormat="1" applyFont="1" applyFill="1" applyBorder="1" applyAlignment="1" applyProtection="1">
      <alignment horizontal="left" vertical="center" wrapText="1"/>
    </xf>
    <xf numFmtId="0" fontId="25" fillId="2" borderId="3" xfId="0" quotePrefix="1" applyFont="1" applyFill="1" applyBorder="1" applyAlignment="1">
      <alignment horizontal="left" vertical="center"/>
    </xf>
    <xf numFmtId="0" fontId="24" fillId="0" borderId="3" xfId="0" applyFont="1" applyBorder="1"/>
    <xf numFmtId="49" fontId="24" fillId="0" borderId="3" xfId="0" applyNumberFormat="1" applyFont="1" applyFill="1" applyBorder="1" applyAlignment="1" applyProtection="1">
      <alignment horizontal="left" vertical="center" wrapText="1" shrinkToFit="1"/>
    </xf>
    <xf numFmtId="49" fontId="26" fillId="0" borderId="3" xfId="0" applyNumberFormat="1" applyFont="1" applyFill="1" applyBorder="1" applyAlignment="1" applyProtection="1">
      <alignment horizontal="left" vertical="top" wrapText="1"/>
    </xf>
    <xf numFmtId="49" fontId="26" fillId="0" borderId="3" xfId="0" applyNumberFormat="1" applyFont="1" applyFill="1" applyBorder="1" applyAlignment="1" applyProtection="1">
      <alignment horizontal="left" vertical="center" wrapText="1"/>
    </xf>
    <xf numFmtId="0" fontId="12" fillId="0" borderId="3" xfId="0" applyFont="1" applyBorder="1"/>
    <xf numFmtId="49" fontId="27" fillId="0" borderId="3" xfId="0" applyNumberFormat="1" applyFont="1" applyFill="1" applyBorder="1" applyAlignment="1" applyProtection="1">
      <alignment horizontal="left" vertical="top" wrapText="1"/>
    </xf>
    <xf numFmtId="49" fontId="27" fillId="0" borderId="3" xfId="0" applyNumberFormat="1" applyFont="1" applyFill="1" applyBorder="1" applyAlignment="1" applyProtection="1">
      <alignment horizontal="left" vertical="center" wrapText="1"/>
    </xf>
    <xf numFmtId="0" fontId="22" fillId="0" borderId="3" xfId="0" applyFont="1" applyBorder="1"/>
    <xf numFmtId="49" fontId="26" fillId="0" borderId="3" xfId="0" applyNumberFormat="1" applyFont="1" applyFill="1" applyBorder="1" applyAlignment="1" applyProtection="1">
      <alignment horizontal="left" vertical="center" wrapText="1" shrinkToFit="1"/>
    </xf>
    <xf numFmtId="49" fontId="27" fillId="0" borderId="3" xfId="0" applyNumberFormat="1" applyFont="1" applyFill="1" applyBorder="1" applyAlignment="1" applyProtection="1">
      <alignment horizontal="left" vertical="center" wrapText="1" shrinkToFit="1"/>
    </xf>
    <xf numFmtId="0" fontId="28" fillId="0" borderId="0" xfId="0" applyFont="1"/>
    <xf numFmtId="4" fontId="8" fillId="2" borderId="3" xfId="0" applyNumberFormat="1" applyFont="1" applyFill="1" applyBorder="1" applyAlignment="1" applyProtection="1">
      <alignment vertical="center" wrapText="1"/>
    </xf>
    <xf numFmtId="4" fontId="24" fillId="0" borderId="3" xfId="0" applyNumberFormat="1" applyFont="1" applyBorder="1"/>
    <xf numFmtId="4" fontId="23" fillId="0" borderId="3" xfId="0" applyNumberFormat="1" applyFont="1" applyBorder="1" applyAlignment="1">
      <alignment vertical="top" wrapText="1"/>
    </xf>
    <xf numFmtId="4" fontId="23" fillId="0" borderId="3" xfId="0" applyNumberFormat="1" applyFont="1" applyBorder="1"/>
    <xf numFmtId="0" fontId="23" fillId="0" borderId="0" xfId="0" applyFont="1"/>
    <xf numFmtId="4" fontId="23" fillId="0" borderId="0" xfId="0" applyNumberFormat="1" applyFont="1" applyBorder="1"/>
    <xf numFmtId="0" fontId="24" fillId="0" borderId="3" xfId="0" applyFont="1" applyBorder="1" applyAlignment="1">
      <alignment horizontal="left"/>
    </xf>
    <xf numFmtId="0" fontId="0" fillId="0" borderId="0" xfId="0" applyAlignment="1"/>
    <xf numFmtId="0" fontId="30" fillId="2" borderId="3" xfId="0" applyNumberFormat="1" applyFont="1" applyFill="1" applyBorder="1" applyAlignment="1" applyProtection="1">
      <alignment horizontal="left" vertical="center" wrapText="1"/>
    </xf>
    <xf numFmtId="0" fontId="32" fillId="2" borderId="3" xfId="0" quotePrefix="1" applyFont="1" applyFill="1" applyBorder="1" applyAlignment="1">
      <alignment horizontal="left" vertical="center" wrapText="1" indent="1"/>
    </xf>
    <xf numFmtId="0" fontId="32" fillId="2" borderId="3" xfId="0" applyNumberFormat="1" applyFont="1" applyFill="1" applyBorder="1" applyAlignment="1" applyProtection="1">
      <alignment horizontal="left" vertical="center" wrapText="1" indent="1"/>
    </xf>
    <xf numFmtId="0" fontId="30" fillId="2" borderId="3" xfId="0" applyNumberFormat="1" applyFont="1" applyFill="1" applyBorder="1" applyAlignment="1" applyProtection="1">
      <alignment vertical="center" wrapText="1"/>
    </xf>
    <xf numFmtId="0" fontId="32" fillId="2" borderId="3" xfId="0" applyNumberFormat="1" applyFont="1" applyFill="1" applyBorder="1" applyAlignment="1" applyProtection="1">
      <alignment vertical="center" wrapText="1"/>
    </xf>
    <xf numFmtId="0" fontId="2" fillId="2" borderId="0" xfId="0" applyNumberFormat="1" applyFont="1" applyFill="1" applyBorder="1" applyAlignment="1" applyProtection="1">
      <alignment horizontal="center" vertical="center" wrapText="1"/>
    </xf>
    <xf numFmtId="3" fontId="50" fillId="0" borderId="16" xfId="0" applyNumberFormat="1" applyFont="1" applyFill="1" applyBorder="1" applyAlignment="1">
      <alignment horizontal="left" vertical="center" wrapText="1"/>
    </xf>
    <xf numFmtId="3" fontId="50" fillId="0" borderId="16" xfId="0" applyNumberFormat="1" applyFont="1" applyFill="1" applyBorder="1" applyAlignment="1">
      <alignment horizontal="left" vertical="center"/>
    </xf>
    <xf numFmtId="0" fontId="0" fillId="0" borderId="0" xfId="0"/>
    <xf numFmtId="0" fontId="5" fillId="0" borderId="3" xfId="0" applyNumberFormat="1" applyFont="1" applyFill="1" applyBorder="1" applyAlignment="1" applyProtection="1">
      <alignment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0" fillId="0" borderId="3" xfId="0" applyFill="1" applyBorder="1"/>
    <xf numFmtId="0" fontId="0" fillId="0" borderId="3" xfId="0" applyFill="1" applyBorder="1" applyAlignment="1">
      <alignment wrapText="1"/>
    </xf>
    <xf numFmtId="0" fontId="1" fillId="0" borderId="3" xfId="0" applyFont="1" applyFill="1" applyBorder="1" applyAlignment="1">
      <alignment horizontal="center"/>
    </xf>
    <xf numFmtId="0" fontId="0" fillId="0" borderId="0" xfId="0" applyFill="1"/>
    <xf numFmtId="4" fontId="1" fillId="0" borderId="3" xfId="0" applyNumberFormat="1" applyFont="1" applyBorder="1" applyAlignment="1">
      <alignment vertical="top" wrapText="1"/>
    </xf>
    <xf numFmtId="4" fontId="0" fillId="0" borderId="3" xfId="0" applyNumberFormat="1" applyFont="1" applyBorder="1"/>
    <xf numFmtId="4" fontId="0" fillId="0" borderId="3" xfId="0" applyNumberFormat="1" applyFont="1" applyBorder="1" applyAlignment="1">
      <alignment vertical="top" wrapText="1"/>
    </xf>
    <xf numFmtId="0" fontId="49" fillId="0" borderId="3" xfId="0" applyNumberFormat="1" applyFont="1" applyFill="1" applyBorder="1" applyAlignment="1" applyProtection="1">
      <alignment horizontal="left" vertical="center" wrapText="1"/>
    </xf>
    <xf numFmtId="0" fontId="49" fillId="0" borderId="3" xfId="0" applyNumberFormat="1" applyFont="1" applyFill="1" applyBorder="1" applyAlignment="1" applyProtection="1">
      <alignment vertical="center" wrapText="1"/>
    </xf>
    <xf numFmtId="0" fontId="49" fillId="35" borderId="3" xfId="0" applyNumberFormat="1" applyFont="1" applyFill="1" applyBorder="1" applyAlignment="1" applyProtection="1">
      <alignment horizontal="left" vertical="center" wrapText="1"/>
    </xf>
    <xf numFmtId="0" fontId="49" fillId="35" borderId="3" xfId="0" applyNumberFormat="1" applyFont="1" applyFill="1" applyBorder="1" applyAlignment="1" applyProtection="1">
      <alignment vertical="center" wrapText="1"/>
    </xf>
    <xf numFmtId="4" fontId="49" fillId="35" borderId="3" xfId="0" applyNumberFormat="1" applyFont="1" applyFill="1" applyBorder="1" applyAlignment="1">
      <alignment horizontal="right"/>
    </xf>
    <xf numFmtId="4" fontId="51" fillId="35" borderId="3" xfId="0" applyNumberFormat="1" applyFont="1" applyFill="1" applyBorder="1"/>
    <xf numFmtId="4" fontId="51" fillId="0" borderId="3" xfId="0" applyNumberFormat="1" applyFont="1" applyBorder="1"/>
    <xf numFmtId="4" fontId="0" fillId="0" borderId="0" xfId="0" applyNumberFormat="1"/>
    <xf numFmtId="0" fontId="1" fillId="0" borderId="3" xfId="0" applyFont="1" applyFill="1" applyBorder="1" applyAlignment="1">
      <alignment wrapText="1"/>
    </xf>
    <xf numFmtId="3" fontId="50" fillId="0" borderId="17" xfId="0" applyNumberFormat="1" applyFont="1" applyFill="1" applyBorder="1" applyAlignment="1">
      <alignment horizontal="left" vertical="center"/>
    </xf>
    <xf numFmtId="0" fontId="0" fillId="0" borderId="0" xfId="0" applyFont="1"/>
    <xf numFmtId="0" fontId="52" fillId="3" borderId="3" xfId="0" applyNumberFormat="1" applyFont="1" applyFill="1" applyBorder="1" applyAlignment="1" applyProtection="1">
      <alignment horizontal="center" vertical="center" wrapText="1"/>
    </xf>
    <xf numFmtId="4" fontId="52" fillId="3" borderId="3" xfId="0" applyNumberFormat="1" applyFont="1" applyFill="1" applyBorder="1" applyAlignment="1" applyProtection="1">
      <alignment horizontal="right" vertical="center" wrapText="1"/>
    </xf>
    <xf numFmtId="0" fontId="52" fillId="0" borderId="3" xfId="0" applyNumberFormat="1" applyFont="1" applyFill="1" applyBorder="1" applyAlignment="1" applyProtection="1">
      <alignment vertical="center" wrapText="1"/>
    </xf>
    <xf numFmtId="2" fontId="52" fillId="3" borderId="3" xfId="0" applyNumberFormat="1" applyFont="1" applyFill="1" applyBorder="1" applyAlignment="1" applyProtection="1">
      <alignment horizontal="right" vertical="center" wrapText="1"/>
    </xf>
    <xf numFmtId="0" fontId="1" fillId="0" borderId="0" xfId="0" applyFont="1"/>
    <xf numFmtId="164" fontId="0" fillId="0" borderId="3" xfId="0" applyNumberFormat="1" applyBorder="1"/>
    <xf numFmtId="2" fontId="0" fillId="0" borderId="3" xfId="0" applyNumberFormat="1" applyBorder="1"/>
    <xf numFmtId="0" fontId="53" fillId="0" borderId="3" xfId="0" applyNumberFormat="1" applyFont="1" applyFill="1" applyBorder="1" applyAlignment="1" applyProtection="1">
      <alignment vertical="center" wrapText="1"/>
    </xf>
    <xf numFmtId="164" fontId="31" fillId="2" borderId="3" xfId="0" applyNumberFormat="1" applyFont="1" applyFill="1" applyBorder="1" applyAlignment="1">
      <alignment horizontal="right"/>
    </xf>
    <xf numFmtId="164" fontId="31" fillId="2" borderId="3" xfId="0" applyNumberFormat="1" applyFont="1" applyFill="1" applyBorder="1" applyAlignment="1"/>
    <xf numFmtId="164" fontId="54" fillId="2" borderId="3" xfId="0" applyNumberFormat="1" applyFont="1" applyFill="1" applyBorder="1" applyAlignment="1"/>
    <xf numFmtId="0" fontId="1" fillId="0" borderId="0" xfId="0" applyFont="1" applyAlignment="1"/>
    <xf numFmtId="164" fontId="54" fillId="2" borderId="3" xfId="0" applyNumberFormat="1" applyFont="1" applyFill="1" applyBorder="1" applyAlignment="1">
      <alignment horizontal="right"/>
    </xf>
    <xf numFmtId="0" fontId="22" fillId="0" borderId="0" xfId="0" applyFont="1" applyAlignment="1">
      <alignment vertical="top" wrapText="1"/>
    </xf>
    <xf numFmtId="164" fontId="0" fillId="0" borderId="3" xfId="0" applyNumberFormat="1" applyFont="1" applyBorder="1" applyAlignment="1">
      <alignment horizontal="right"/>
    </xf>
    <xf numFmtId="164" fontId="3" fillId="2" borderId="3" xfId="0" applyNumberFormat="1" applyFont="1" applyFill="1" applyBorder="1" applyAlignment="1">
      <alignment horizontal="right"/>
    </xf>
    <xf numFmtId="164" fontId="5" fillId="2" borderId="3" xfId="0" applyNumberFormat="1" applyFont="1" applyFill="1" applyBorder="1" applyAlignment="1">
      <alignment horizontal="right"/>
    </xf>
    <xf numFmtId="164" fontId="0" fillId="0" borderId="3" xfId="0" applyNumberFormat="1" applyBorder="1" applyAlignment="1">
      <alignment horizontal="right"/>
    </xf>
    <xf numFmtId="164" fontId="1" fillId="0" borderId="3" xfId="0" applyNumberFormat="1" applyFont="1" applyBorder="1" applyAlignment="1">
      <alignment horizontal="right"/>
    </xf>
    <xf numFmtId="164" fontId="54" fillId="2" borderId="3" xfId="0" applyNumberFormat="1" applyFont="1" applyFill="1" applyBorder="1" applyAlignment="1">
      <alignment horizontal="center"/>
    </xf>
    <xf numFmtId="164" fontId="31" fillId="2" borderId="3" xfId="0" applyNumberFormat="1" applyFont="1" applyFill="1" applyBorder="1" applyAlignment="1">
      <alignment horizontal="center"/>
    </xf>
    <xf numFmtId="164" fontId="31" fillId="2" borderId="3" xfId="0" applyNumberFormat="1" applyFont="1" applyFill="1" applyBorder="1" applyAlignment="1" applyProtection="1">
      <alignment horizontal="center"/>
    </xf>
    <xf numFmtId="164" fontId="5" fillId="2" borderId="3" xfId="0" applyNumberFormat="1" applyFont="1" applyFill="1" applyBorder="1" applyAlignment="1">
      <alignment horizontal="center"/>
    </xf>
    <xf numFmtId="164" fontId="3" fillId="2" borderId="3" xfId="0" applyNumberFormat="1" applyFont="1" applyFill="1" applyBorder="1" applyAlignment="1" applyProtection="1">
      <alignment horizontal="center"/>
    </xf>
    <xf numFmtId="164" fontId="0" fillId="0" borderId="3" xfId="0" applyNumberFormat="1" applyBorder="1" applyAlignment="1">
      <alignment horizontal="center"/>
    </xf>
    <xf numFmtId="164" fontId="1" fillId="0" borderId="3" xfId="0" applyNumberFormat="1" applyFont="1" applyBorder="1" applyAlignment="1">
      <alignment horizontal="center" vertical="top"/>
    </xf>
    <xf numFmtId="164" fontId="1" fillId="0" borderId="3" xfId="0" applyNumberFormat="1" applyFont="1" applyBorder="1" applyAlignment="1">
      <alignment horizontal="center"/>
    </xf>
    <xf numFmtId="164" fontId="0" fillId="0" borderId="3" xfId="0" applyNumberFormat="1" applyFont="1" applyBorder="1" applyAlignment="1">
      <alignment horizontal="center"/>
    </xf>
    <xf numFmtId="2" fontId="1" fillId="0" borderId="3" xfId="0" applyNumberFormat="1" applyFont="1" applyBorder="1"/>
    <xf numFmtId="165" fontId="54" fillId="2" borderId="3" xfId="0" applyNumberFormat="1" applyFont="1" applyFill="1" applyBorder="1" applyAlignment="1">
      <alignment horizontal="right"/>
    </xf>
    <xf numFmtId="0" fontId="25" fillId="2" borderId="3" xfId="0" applyNumberFormat="1" applyFont="1" applyFill="1" applyBorder="1" applyAlignment="1" applyProtection="1">
      <alignment vertical="center" wrapText="1"/>
    </xf>
    <xf numFmtId="0" fontId="56" fillId="0" borderId="0" xfId="0" applyFont="1"/>
    <xf numFmtId="0" fontId="51" fillId="0" borderId="0" xfId="0" applyFont="1"/>
    <xf numFmtId="0" fontId="51" fillId="0" borderId="0" xfId="0" applyFont="1" applyFill="1" applyBorder="1" applyAlignment="1">
      <alignment wrapText="1"/>
    </xf>
    <xf numFmtId="0" fontId="2" fillId="2" borderId="0" xfId="0" applyNumberFormat="1" applyFont="1" applyFill="1" applyBorder="1" applyAlignment="1" applyProtection="1">
      <alignment horizontal="center" vertical="center" wrapText="1"/>
    </xf>
    <xf numFmtId="0" fontId="13" fillId="3" borderId="3" xfId="0" applyNumberFormat="1" applyFont="1" applyFill="1" applyBorder="1" applyAlignment="1" applyProtection="1">
      <alignment horizontal="center" vertical="center" wrapText="1"/>
    </xf>
    <xf numFmtId="0" fontId="8" fillId="2" borderId="4" xfId="0" applyNumberFormat="1" applyFont="1" applyFill="1" applyBorder="1" applyAlignment="1" applyProtection="1">
      <alignment horizontal="left" vertical="center" wrapText="1"/>
    </xf>
    <xf numFmtId="0" fontId="8" fillId="2" borderId="4" xfId="0" quotePrefix="1" applyFont="1" applyFill="1" applyBorder="1" applyAlignment="1">
      <alignment horizontal="left" vertical="center"/>
    </xf>
    <xf numFmtId="0" fontId="8" fillId="2" borderId="2" xfId="0" applyNumberFormat="1" applyFont="1" applyFill="1" applyBorder="1" applyAlignment="1" applyProtection="1">
      <alignment horizontal="left" vertical="center" wrapText="1"/>
    </xf>
    <xf numFmtId="0" fontId="8" fillId="2" borderId="2" xfId="0" quotePrefix="1" applyFont="1" applyFill="1" applyBorder="1" applyAlignment="1">
      <alignment horizontal="left" vertical="center"/>
    </xf>
    <xf numFmtId="0" fontId="8" fillId="2" borderId="1" xfId="0" applyNumberFormat="1" applyFont="1" applyFill="1" applyBorder="1" applyAlignment="1" applyProtection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6" fillId="2" borderId="2" xfId="0" applyNumberFormat="1" applyFont="1" applyFill="1" applyBorder="1" applyAlignment="1" applyProtection="1">
      <alignment horizontal="left" vertical="center"/>
    </xf>
    <xf numFmtId="0" fontId="6" fillId="2" borderId="4" xfId="0" applyNumberFormat="1" applyFont="1" applyFill="1" applyBorder="1" applyAlignment="1" applyProtection="1">
      <alignment horizontal="left" vertical="center"/>
    </xf>
    <xf numFmtId="0" fontId="6" fillId="2" borderId="3" xfId="0" applyNumberFormat="1" applyFont="1" applyFill="1" applyBorder="1" applyAlignment="1" applyProtection="1">
      <alignment horizontal="left" vertical="center"/>
    </xf>
    <xf numFmtId="0" fontId="6" fillId="2" borderId="3" xfId="0" applyNumberFormat="1" applyFont="1" applyFill="1" applyBorder="1" applyAlignment="1" applyProtection="1">
      <alignment vertical="center" wrapText="1"/>
    </xf>
    <xf numFmtId="0" fontId="57" fillId="2" borderId="1" xfId="0" applyNumberFormat="1" applyFont="1" applyFill="1" applyBorder="1" applyAlignment="1" applyProtection="1">
      <alignment horizontal="left" vertical="center"/>
    </xf>
    <xf numFmtId="0" fontId="57" fillId="2" borderId="2" xfId="0" applyNumberFormat="1" applyFont="1" applyFill="1" applyBorder="1" applyAlignment="1" applyProtection="1">
      <alignment horizontal="left" vertical="center" wrapText="1"/>
    </xf>
    <xf numFmtId="0" fontId="57" fillId="2" borderId="4" xfId="0" applyNumberFormat="1" applyFont="1" applyFill="1" applyBorder="1" applyAlignment="1" applyProtection="1">
      <alignment horizontal="left" vertical="center" wrapText="1"/>
    </xf>
    <xf numFmtId="0" fontId="57" fillId="2" borderId="1" xfId="0" quotePrefix="1" applyFont="1" applyFill="1" applyBorder="1" applyAlignment="1">
      <alignment horizontal="left" vertical="center"/>
    </xf>
    <xf numFmtId="0" fontId="57" fillId="2" borderId="2" xfId="0" quotePrefix="1" applyFont="1" applyFill="1" applyBorder="1" applyAlignment="1">
      <alignment horizontal="left" vertical="center"/>
    </xf>
    <xf numFmtId="0" fontId="57" fillId="2" borderId="4" xfId="0" quotePrefix="1" applyFont="1" applyFill="1" applyBorder="1" applyAlignment="1">
      <alignment horizontal="left" vertical="center"/>
    </xf>
    <xf numFmtId="0" fontId="57" fillId="2" borderId="2" xfId="0" applyNumberFormat="1" applyFont="1" applyFill="1" applyBorder="1" applyAlignment="1" applyProtection="1">
      <alignment horizontal="left" vertical="center"/>
    </xf>
    <xf numFmtId="0" fontId="57" fillId="2" borderId="4" xfId="0" applyNumberFormat="1" applyFont="1" applyFill="1" applyBorder="1" applyAlignment="1" applyProtection="1">
      <alignment horizontal="left" vertical="center"/>
    </xf>
    <xf numFmtId="4" fontId="12" fillId="0" borderId="3" xfId="0" applyNumberFormat="1" applyFont="1" applyBorder="1"/>
    <xf numFmtId="4" fontId="22" fillId="0" borderId="3" xfId="0" applyNumberFormat="1" applyFont="1" applyBorder="1"/>
    <xf numFmtId="0" fontId="8" fillId="2" borderId="1" xfId="0" quotePrefix="1" applyFont="1" applyFill="1" applyBorder="1" applyAlignment="1">
      <alignment horizontal="left" vertical="center"/>
    </xf>
    <xf numFmtId="0" fontId="1" fillId="0" borderId="3" xfId="0" applyFont="1" applyFill="1" applyBorder="1"/>
    <xf numFmtId="4" fontId="1" fillId="35" borderId="3" xfId="0" applyNumberFormat="1" applyFont="1" applyFill="1" applyBorder="1"/>
    <xf numFmtId="164" fontId="30" fillId="2" borderId="3" xfId="0" applyNumberFormat="1" applyFont="1" applyFill="1" applyBorder="1" applyAlignment="1" applyProtection="1">
      <alignment vertical="center"/>
    </xf>
    <xf numFmtId="2" fontId="30" fillId="2" borderId="3" xfId="0" applyNumberFormat="1" applyFont="1" applyFill="1" applyBorder="1" applyAlignment="1" applyProtection="1">
      <alignment vertical="center"/>
    </xf>
    <xf numFmtId="2" fontId="29" fillId="0" borderId="3" xfId="0" applyNumberFormat="1" applyFont="1" applyBorder="1"/>
    <xf numFmtId="0" fontId="29" fillId="0" borderId="0" xfId="0" applyFont="1"/>
    <xf numFmtId="164" fontId="1" fillId="0" borderId="3" xfId="0" applyNumberFormat="1" applyFont="1" applyBorder="1"/>
    <xf numFmtId="0" fontId="6" fillId="3" borderId="2" xfId="0" applyNumberFormat="1" applyFont="1" applyFill="1" applyBorder="1" applyAlignment="1" applyProtection="1">
      <alignment vertical="center"/>
    </xf>
    <xf numFmtId="0" fontId="5" fillId="3" borderId="3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vertical="top" wrapText="1"/>
    </xf>
    <xf numFmtId="4" fontId="3" fillId="3" borderId="3" xfId="0" applyNumberFormat="1" applyFont="1" applyFill="1" applyBorder="1" applyAlignment="1">
      <alignment horizontal="right"/>
    </xf>
    <xf numFmtId="164" fontId="3" fillId="3" borderId="3" xfId="0" applyNumberFormat="1" applyFont="1" applyFill="1" applyBorder="1" applyAlignment="1">
      <alignment horizontal="right"/>
    </xf>
    <xf numFmtId="0" fontId="1" fillId="3" borderId="3" xfId="0" applyFont="1" applyFill="1" applyBorder="1"/>
    <xf numFmtId="0" fontId="1" fillId="3" borderId="3" xfId="0" applyFont="1" applyFill="1" applyBorder="1" applyAlignment="1">
      <alignment wrapText="1"/>
    </xf>
    <xf numFmtId="4" fontId="1" fillId="3" borderId="3" xfId="0" applyNumberFormat="1" applyFont="1" applyFill="1" applyBorder="1"/>
    <xf numFmtId="4" fontId="5" fillId="3" borderId="3" xfId="0" applyNumberFormat="1" applyFont="1" applyFill="1" applyBorder="1" applyAlignment="1">
      <alignment horizontal="right"/>
    </xf>
    <xf numFmtId="4" fontId="1" fillId="0" borderId="3" xfId="0" applyNumberFormat="1" applyFont="1" applyBorder="1" applyAlignment="1">
      <alignment wrapText="1"/>
    </xf>
    <xf numFmtId="0" fontId="0" fillId="0" borderId="3" xfId="0" applyFont="1" applyFill="1" applyBorder="1" applyAlignment="1">
      <alignment horizontal="right"/>
    </xf>
    <xf numFmtId="0" fontId="0" fillId="0" borderId="3" xfId="0" applyFont="1" applyFill="1" applyBorder="1" applyAlignment="1">
      <alignment wrapText="1"/>
    </xf>
    <xf numFmtId="0" fontId="0" fillId="0" borderId="3" xfId="0" applyFont="1" applyFill="1" applyBorder="1"/>
    <xf numFmtId="4" fontId="0" fillId="0" borderId="3" xfId="0" applyNumberFormat="1" applyFont="1" applyBorder="1" applyAlignment="1">
      <alignment wrapText="1"/>
    </xf>
    <xf numFmtId="164" fontId="6" fillId="3" borderId="3" xfId="0" applyNumberFormat="1" applyFont="1" applyFill="1" applyBorder="1" applyAlignment="1" applyProtection="1">
      <alignment horizontal="left" vertical="center" wrapText="1"/>
    </xf>
    <xf numFmtId="0" fontId="32" fillId="2" borderId="3" xfId="0" applyNumberFormat="1" applyFont="1" applyFill="1" applyBorder="1" applyAlignment="1" applyProtection="1">
      <alignment horizontal="left" vertical="center" wrapText="1"/>
    </xf>
    <xf numFmtId="164" fontId="58" fillId="2" borderId="3" xfId="0" applyNumberFormat="1" applyFont="1" applyFill="1" applyBorder="1" applyAlignment="1" applyProtection="1">
      <alignment horizontal="center"/>
    </xf>
    <xf numFmtId="0" fontId="56" fillId="0" borderId="0" xfId="0" applyFont="1" applyAlignment="1"/>
    <xf numFmtId="0" fontId="0" fillId="0" borderId="4" xfId="0" applyFill="1" applyBorder="1" applyAlignment="1">
      <alignment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0" fillId="0" borderId="0" xfId="0" applyNumberFormat="1" applyFont="1" applyFill="1" applyBorder="1" applyAlignment="1" applyProtection="1">
      <alignment vertical="top" wrapText="1"/>
    </xf>
    <xf numFmtId="0" fontId="59" fillId="0" borderId="0" xfId="0" applyNumberFormat="1" applyFont="1" applyFill="1" applyBorder="1" applyAlignment="1" applyProtection="1">
      <alignment horizontal="center" vertical="top"/>
    </xf>
    <xf numFmtId="0" fontId="28" fillId="0" borderId="0" xfId="0" applyFont="1" applyAlignment="1">
      <alignment horizontal="center" vertical="center" wrapText="1"/>
    </xf>
    <xf numFmtId="164" fontId="6" fillId="3" borderId="3" xfId="0" applyNumberFormat="1" applyFont="1" applyFill="1" applyBorder="1" applyAlignment="1" applyProtection="1">
      <alignment horizontal="right"/>
    </xf>
    <xf numFmtId="166" fontId="3" fillId="0" borderId="3" xfId="0" applyNumberFormat="1" applyFont="1" applyBorder="1" applyAlignment="1">
      <alignment horizontal="right"/>
    </xf>
    <xf numFmtId="164" fontId="12" fillId="0" borderId="3" xfId="0" applyNumberFormat="1" applyFont="1" applyBorder="1"/>
    <xf numFmtId="164" fontId="22" fillId="0" borderId="3" xfId="0" applyNumberFormat="1" applyFont="1" applyBorder="1"/>
    <xf numFmtId="164" fontId="23" fillId="0" borderId="3" xfId="0" applyNumberFormat="1" applyFont="1" applyBorder="1"/>
    <xf numFmtId="0" fontId="8" fillId="0" borderId="0" xfId="0" applyNumberFormat="1" applyFont="1" applyFill="1" applyBorder="1" applyAlignment="1" applyProtection="1">
      <alignment horizontal="left" vertical="top" wrapText="1"/>
    </xf>
    <xf numFmtId="0" fontId="2" fillId="2" borderId="0" xfId="0" applyNumberFormat="1" applyFont="1" applyFill="1" applyBorder="1" applyAlignment="1" applyProtection="1">
      <alignment horizontal="center" vertical="center" wrapText="1"/>
    </xf>
    <xf numFmtId="0" fontId="5" fillId="3" borderId="3" xfId="0" applyNumberFormat="1" applyFont="1" applyFill="1" applyBorder="1" applyAlignment="1" applyProtection="1">
      <alignment horizontal="center" vertical="center" wrapText="1"/>
    </xf>
    <xf numFmtId="0" fontId="13" fillId="3" borderId="3" xfId="0" applyNumberFormat="1" applyFont="1" applyFill="1" applyBorder="1" applyAlignment="1" applyProtection="1">
      <alignment horizontal="center" vertical="center" wrapText="1"/>
    </xf>
    <xf numFmtId="4" fontId="23" fillId="0" borderId="3" xfId="0" applyNumberFormat="1" applyFont="1" applyFill="1" applyBorder="1"/>
    <xf numFmtId="4" fontId="24" fillId="0" borderId="3" xfId="0" applyNumberFormat="1" applyFont="1" applyFill="1" applyBorder="1"/>
    <xf numFmtId="4" fontId="22" fillId="0" borderId="3" xfId="0" applyNumberFormat="1" applyFont="1" applyFill="1" applyBorder="1"/>
    <xf numFmtId="0" fontId="55" fillId="0" borderId="22" xfId="0" applyFont="1" applyFill="1" applyBorder="1"/>
    <xf numFmtId="4" fontId="51" fillId="0" borderId="22" xfId="0" applyNumberFormat="1" applyFont="1" applyBorder="1"/>
    <xf numFmtId="4" fontId="5" fillId="2" borderId="22" xfId="0" applyNumberFormat="1" applyFont="1" applyFill="1" applyBorder="1" applyAlignment="1">
      <alignment horizontal="right"/>
    </xf>
    <xf numFmtId="0" fontId="1" fillId="0" borderId="3" xfId="0" applyFont="1" applyFill="1" applyBorder="1" applyAlignment="1">
      <alignment horizontal="center" wrapText="1"/>
    </xf>
    <xf numFmtId="0" fontId="5" fillId="3" borderId="3" xfId="0" applyNumberFormat="1" applyFont="1" applyFill="1" applyBorder="1" applyAlignment="1" applyProtection="1">
      <alignment horizontal="center" vertical="center" wrapText="1"/>
    </xf>
    <xf numFmtId="0" fontId="13" fillId="3" borderId="3" xfId="0" applyNumberFormat="1" applyFont="1" applyFill="1" applyBorder="1" applyAlignment="1" applyProtection="1">
      <alignment horizontal="center" vertical="center" wrapText="1"/>
    </xf>
    <xf numFmtId="0" fontId="46" fillId="0" borderId="0" xfId="0" applyFont="1"/>
    <xf numFmtId="0" fontId="62" fillId="0" borderId="0" xfId="0" applyNumberFormat="1" applyFont="1" applyFill="1" applyBorder="1" applyAlignment="1" applyProtection="1">
      <alignment horizontal="center" vertical="center" wrapText="1"/>
    </xf>
    <xf numFmtId="0" fontId="46" fillId="0" borderId="0" xfId="0" applyFont="1" applyFill="1"/>
    <xf numFmtId="0" fontId="63" fillId="0" borderId="0" xfId="0" applyNumberFormat="1" applyFont="1" applyFill="1" applyBorder="1" applyAlignment="1" applyProtection="1">
      <alignment horizontal="center" vertical="center" wrapText="1"/>
    </xf>
    <xf numFmtId="0" fontId="8" fillId="0" borderId="3" xfId="0" applyNumberFormat="1" applyFont="1" applyFill="1" applyBorder="1" applyAlignment="1" applyProtection="1">
      <alignment horizontal="center" vertical="center" wrapText="1"/>
    </xf>
    <xf numFmtId="4" fontId="8" fillId="0" borderId="3" xfId="0" applyNumberFormat="1" applyFont="1" applyFill="1" applyBorder="1" applyAlignment="1">
      <alignment horizontal="right"/>
    </xf>
    <xf numFmtId="4" fontId="6" fillId="0" borderId="3" xfId="0" applyNumberFormat="1" applyFont="1" applyFill="1" applyBorder="1" applyAlignment="1">
      <alignment horizontal="right"/>
    </xf>
    <xf numFmtId="4" fontId="60" fillId="0" borderId="3" xfId="0" applyNumberFormat="1" applyFont="1" applyFill="1" applyBorder="1" applyAlignment="1" applyProtection="1">
      <alignment horizontal="right" vertical="center" wrapText="1"/>
    </xf>
    <xf numFmtId="2" fontId="60" fillId="0" borderId="3" xfId="0" applyNumberFormat="1" applyFont="1" applyFill="1" applyBorder="1" applyAlignment="1" applyProtection="1">
      <alignment horizontal="right" vertical="center" wrapText="1"/>
    </xf>
    <xf numFmtId="4" fontId="61" fillId="0" borderId="3" xfId="0" applyNumberFormat="1" applyFont="1" applyFill="1" applyBorder="1" applyAlignment="1" applyProtection="1">
      <alignment horizontal="right" vertical="center" wrapText="1"/>
    </xf>
    <xf numFmtId="4" fontId="60" fillId="3" borderId="3" xfId="0" applyNumberFormat="1" applyFont="1" applyFill="1" applyBorder="1" applyAlignment="1" applyProtection="1">
      <alignment horizontal="right" vertical="center" wrapText="1"/>
    </xf>
    <xf numFmtId="2" fontId="60" fillId="3" borderId="3" xfId="0" applyNumberFormat="1" applyFont="1" applyFill="1" applyBorder="1" applyAlignment="1" applyProtection="1">
      <alignment horizontal="right" vertical="center" wrapText="1"/>
    </xf>
    <xf numFmtId="4" fontId="25" fillId="2" borderId="3" xfId="0" applyNumberFormat="1" applyFont="1" applyFill="1" applyBorder="1" applyAlignment="1">
      <alignment horizontal="right"/>
    </xf>
    <xf numFmtId="4" fontId="8" fillId="2" borderId="3" xfId="0" applyNumberFormat="1" applyFont="1" applyFill="1" applyBorder="1" applyAlignment="1">
      <alignment horizontal="right"/>
    </xf>
    <xf numFmtId="4" fontId="60" fillId="0" borderId="3" xfId="0" applyNumberFormat="1" applyFont="1" applyFill="1" applyBorder="1"/>
    <xf numFmtId="4" fontId="5" fillId="0" borderId="3" xfId="0" applyNumberFormat="1" applyFont="1" applyFill="1" applyBorder="1" applyAlignment="1">
      <alignment horizontal="right"/>
    </xf>
    <xf numFmtId="0" fontId="60" fillId="0" borderId="3" xfId="0" applyFont="1" applyFill="1" applyBorder="1" applyAlignment="1">
      <alignment wrapText="1"/>
    </xf>
    <xf numFmtId="4" fontId="61" fillId="0" borderId="3" xfId="0" applyNumberFormat="1" applyFont="1" applyFill="1" applyBorder="1"/>
    <xf numFmtId="0" fontId="6" fillId="0" borderId="3" xfId="0" applyNumberFormat="1" applyFont="1" applyFill="1" applyBorder="1" applyAlignment="1" applyProtection="1">
      <alignment horizontal="right" vertical="center" wrapText="1"/>
    </xf>
    <xf numFmtId="0" fontId="61" fillId="0" borderId="3" xfId="0" applyFont="1" applyFill="1" applyBorder="1" applyAlignment="1">
      <alignment wrapText="1"/>
    </xf>
    <xf numFmtId="167" fontId="61" fillId="0" borderId="3" xfId="0" applyNumberFormat="1" applyFont="1" applyFill="1" applyBorder="1" applyAlignment="1">
      <alignment wrapText="1"/>
    </xf>
    <xf numFmtId="164" fontId="5" fillId="0" borderId="3" xfId="0" applyNumberFormat="1" applyFont="1" applyFill="1" applyBorder="1" applyAlignment="1">
      <alignment horizontal="right"/>
    </xf>
    <xf numFmtId="0" fontId="1" fillId="0" borderId="0" xfId="0" applyFont="1" applyFill="1"/>
    <xf numFmtId="4" fontId="51" fillId="0" borderId="22" xfId="0" applyNumberFormat="1" applyFont="1" applyFill="1" applyBorder="1"/>
    <xf numFmtId="4" fontId="51" fillId="0" borderId="3" xfId="0" applyNumberFormat="1" applyFont="1" applyFill="1" applyBorder="1"/>
    <xf numFmtId="4" fontId="1" fillId="0" borderId="3" xfId="0" applyNumberFormat="1" applyFont="1" applyFill="1" applyBorder="1"/>
    <xf numFmtId="4" fontId="25" fillId="0" borderId="3" xfId="0" applyNumberFormat="1" applyFont="1" applyFill="1" applyBorder="1" applyAlignment="1">
      <alignment horizontal="right"/>
    </xf>
    <xf numFmtId="0" fontId="60" fillId="35" borderId="3" xfId="0" applyFont="1" applyFill="1" applyBorder="1" applyAlignment="1">
      <alignment horizontal="left"/>
    </xf>
    <xf numFmtId="0" fontId="25" fillId="35" borderId="4" xfId="0" applyNumberFormat="1" applyFont="1" applyFill="1" applyBorder="1" applyAlignment="1" applyProtection="1">
      <alignment vertical="center" wrapText="1"/>
    </xf>
    <xf numFmtId="164" fontId="6" fillId="0" borderId="3" xfId="0" applyNumberFormat="1" applyFont="1" applyBorder="1" applyAlignment="1">
      <alignment horizontal="right"/>
    </xf>
    <xf numFmtId="0" fontId="5" fillId="3" borderId="3" xfId="0" quotePrefix="1" applyNumberFormat="1" applyFont="1" applyFill="1" applyBorder="1" applyAlignment="1" applyProtection="1">
      <alignment horizontal="center" vertical="center" wrapText="1"/>
    </xf>
    <xf numFmtId="0" fontId="0" fillId="0" borderId="6" xfId="0" applyBorder="1" applyAlignment="1"/>
    <xf numFmtId="0" fontId="24" fillId="0" borderId="3" xfId="0" applyFont="1" applyFill="1" applyBorder="1"/>
    <xf numFmtId="4" fontId="12" fillId="0" borderId="3" xfId="0" applyNumberFormat="1" applyFont="1" applyFill="1" applyBorder="1"/>
    <xf numFmtId="0" fontId="23" fillId="0" borderId="3" xfId="0" applyFont="1" applyFill="1" applyBorder="1"/>
    <xf numFmtId="164" fontId="30" fillId="0" borderId="3" xfId="0" applyNumberFormat="1" applyFont="1" applyFill="1" applyBorder="1" applyAlignment="1" applyProtection="1">
      <alignment vertical="center"/>
    </xf>
    <xf numFmtId="2" fontId="30" fillId="0" borderId="3" xfId="0" applyNumberFormat="1" applyFont="1" applyFill="1" applyBorder="1" applyAlignment="1" applyProtection="1">
      <alignment vertical="center"/>
    </xf>
    <xf numFmtId="164" fontId="54" fillId="0" borderId="3" xfId="0" applyNumberFormat="1" applyFont="1" applyFill="1" applyBorder="1" applyAlignment="1">
      <alignment horizontal="center"/>
    </xf>
    <xf numFmtId="164" fontId="31" fillId="0" borderId="3" xfId="0" applyNumberFormat="1" applyFont="1" applyFill="1" applyBorder="1" applyAlignment="1">
      <alignment horizontal="center"/>
    </xf>
    <xf numFmtId="164" fontId="31" fillId="0" borderId="3" xfId="0" applyNumberFormat="1" applyFont="1" applyFill="1" applyBorder="1" applyAlignment="1" applyProtection="1">
      <alignment horizontal="center"/>
    </xf>
    <xf numFmtId="164" fontId="58" fillId="0" borderId="3" xfId="0" applyNumberFormat="1" applyFont="1" applyFill="1" applyBorder="1" applyAlignment="1" applyProtection="1">
      <alignment horizontal="center"/>
    </xf>
    <xf numFmtId="164" fontId="54" fillId="0" borderId="3" xfId="0" applyNumberFormat="1" applyFont="1" applyFill="1" applyBorder="1" applyAlignment="1">
      <alignment horizontal="right"/>
    </xf>
    <xf numFmtId="164" fontId="5" fillId="0" borderId="3" xfId="0" applyNumberFormat="1" applyFont="1" applyFill="1" applyBorder="1" applyAlignment="1">
      <alignment horizontal="center"/>
    </xf>
    <xf numFmtId="164" fontId="3" fillId="0" borderId="3" xfId="0" applyNumberFormat="1" applyFont="1" applyFill="1" applyBorder="1" applyAlignment="1" applyProtection="1">
      <alignment horizontal="center"/>
    </xf>
    <xf numFmtId="0" fontId="8" fillId="3" borderId="3" xfId="0" quotePrefix="1" applyNumberFormat="1" applyFont="1" applyFill="1" applyBorder="1" applyAlignment="1" applyProtection="1">
      <alignment horizontal="center" vertical="center" wrapText="1"/>
    </xf>
    <xf numFmtId="0" fontId="8" fillId="3" borderId="3" xfId="0" applyNumberFormat="1" applyFont="1" applyFill="1" applyBorder="1" applyAlignment="1" applyProtection="1">
      <alignment horizontal="center" vertical="center" wrapText="1"/>
    </xf>
    <xf numFmtId="0" fontId="0" fillId="0" borderId="6" xfId="0" applyBorder="1" applyAlignment="1">
      <alignment horizontal="center"/>
    </xf>
    <xf numFmtId="0" fontId="59" fillId="0" borderId="0" xfId="0" applyNumberFormat="1" applyFont="1" applyFill="1" applyBorder="1" applyAlignment="1" applyProtection="1">
      <alignment horizontal="center" vertical="top"/>
    </xf>
    <xf numFmtId="0" fontId="28" fillId="0" borderId="0" xfId="0" applyFont="1" applyAlignment="1">
      <alignment horizontal="center" vertical="center" wrapText="1"/>
    </xf>
    <xf numFmtId="0" fontId="8" fillId="3" borderId="1" xfId="0" applyNumberFormat="1" applyFont="1" applyFill="1" applyBorder="1" applyAlignment="1" applyProtection="1">
      <alignment horizontal="left" vertical="center" wrapText="1"/>
    </xf>
    <xf numFmtId="0" fontId="6" fillId="3" borderId="2" xfId="0" applyNumberFormat="1" applyFont="1" applyFill="1" applyBorder="1" applyAlignment="1" applyProtection="1">
      <alignment vertical="center" wrapText="1"/>
    </xf>
    <xf numFmtId="0" fontId="5" fillId="3" borderId="3" xfId="0" quotePrefix="1" applyFont="1" applyFill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3" fillId="0" borderId="2" xfId="0" quotePrefix="1" applyFont="1" applyBorder="1" applyAlignment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left" vertical="center" wrapText="1"/>
    </xf>
    <xf numFmtId="0" fontId="8" fillId="0" borderId="2" xfId="0" applyNumberFormat="1" applyFont="1" applyFill="1" applyBorder="1" applyAlignment="1" applyProtection="1">
      <alignment horizontal="left" vertical="center" wrapText="1"/>
    </xf>
    <xf numFmtId="0" fontId="8" fillId="0" borderId="4" xfId="0" applyNumberFormat="1" applyFont="1" applyFill="1" applyBorder="1" applyAlignment="1" applyProtection="1">
      <alignment horizontal="left" vertical="center" wrapText="1"/>
    </xf>
    <xf numFmtId="0" fontId="8" fillId="0" borderId="18" xfId="0" applyNumberFormat="1" applyFont="1" applyFill="1" applyBorder="1" applyAlignment="1" applyProtection="1">
      <alignment horizontal="left" vertical="center" wrapText="1"/>
    </xf>
    <xf numFmtId="0" fontId="8" fillId="0" borderId="6" xfId="0" applyNumberFormat="1" applyFont="1" applyFill="1" applyBorder="1" applyAlignment="1" applyProtection="1">
      <alignment horizontal="left" vertical="center" wrapText="1"/>
    </xf>
    <xf numFmtId="0" fontId="8" fillId="0" borderId="19" xfId="0" applyNumberFormat="1" applyFont="1" applyFill="1" applyBorder="1" applyAlignment="1" applyProtection="1">
      <alignment horizontal="left" vertical="center" wrapText="1"/>
    </xf>
    <xf numFmtId="0" fontId="8" fillId="0" borderId="20" xfId="0" applyNumberFormat="1" applyFont="1" applyFill="1" applyBorder="1" applyAlignment="1" applyProtection="1">
      <alignment horizontal="left" vertical="center" wrapText="1"/>
    </xf>
    <xf numFmtId="0" fontId="8" fillId="0" borderId="5" xfId="0" applyNumberFormat="1" applyFont="1" applyFill="1" applyBorder="1" applyAlignment="1" applyProtection="1">
      <alignment horizontal="left" vertical="center" wrapText="1"/>
    </xf>
    <xf numFmtId="0" fontId="8" fillId="0" borderId="21" xfId="0" applyNumberFormat="1" applyFont="1" applyFill="1" applyBorder="1" applyAlignment="1" applyProtection="1">
      <alignment horizontal="left" vertical="center" wrapText="1"/>
    </xf>
    <xf numFmtId="0" fontId="5" fillId="0" borderId="18" xfId="0" quotePrefix="1" applyFont="1" applyFill="1" applyBorder="1" applyAlignment="1">
      <alignment horizontal="center"/>
    </xf>
    <xf numFmtId="0" fontId="5" fillId="0" borderId="6" xfId="0" quotePrefix="1" applyFont="1" applyFill="1" applyBorder="1" applyAlignment="1">
      <alignment horizontal="center"/>
    </xf>
    <xf numFmtId="0" fontId="5" fillId="0" borderId="19" xfId="0" quotePrefix="1" applyFont="1" applyFill="1" applyBorder="1" applyAlignment="1">
      <alignment horizontal="center"/>
    </xf>
    <xf numFmtId="0" fontId="5" fillId="0" borderId="20" xfId="0" quotePrefix="1" applyFont="1" applyFill="1" applyBorder="1" applyAlignment="1">
      <alignment horizontal="center"/>
    </xf>
    <xf numFmtId="0" fontId="5" fillId="0" borderId="5" xfId="0" quotePrefix="1" applyFont="1" applyFill="1" applyBorder="1" applyAlignment="1">
      <alignment horizontal="center"/>
    </xf>
    <xf numFmtId="0" fontId="5" fillId="0" borderId="21" xfId="0" quotePrefix="1" applyFont="1" applyFill="1" applyBorder="1" applyAlignment="1">
      <alignment horizontal="center"/>
    </xf>
    <xf numFmtId="0" fontId="5" fillId="3" borderId="1" xfId="0" quotePrefix="1" applyFont="1" applyFill="1" applyBorder="1" applyAlignment="1">
      <alignment horizontal="left" wrapText="1"/>
    </xf>
    <xf numFmtId="0" fontId="5" fillId="3" borderId="2" xfId="0" quotePrefix="1" applyFont="1" applyFill="1" applyBorder="1" applyAlignment="1">
      <alignment horizontal="left" wrapText="1"/>
    </xf>
    <xf numFmtId="0" fontId="5" fillId="3" borderId="4" xfId="0" quotePrefix="1" applyFont="1" applyFill="1" applyBorder="1" applyAlignment="1">
      <alignment horizontal="left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2" fillId="2" borderId="6" xfId="0" applyNumberFormat="1" applyFont="1" applyFill="1" applyBorder="1" applyAlignment="1" applyProtection="1">
      <alignment horizontal="center" vertical="center" wrapText="1"/>
    </xf>
    <xf numFmtId="0" fontId="6" fillId="3" borderId="2" xfId="0" applyNumberFormat="1" applyFont="1" applyFill="1" applyBorder="1" applyAlignment="1" applyProtection="1">
      <alignment vertical="center"/>
    </xf>
    <xf numFmtId="0" fontId="8" fillId="2" borderId="5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6" fillId="0" borderId="2" xfId="0" applyNumberFormat="1" applyFont="1" applyFill="1" applyBorder="1" applyAlignment="1" applyProtection="1">
      <alignment vertical="center" wrapText="1"/>
    </xf>
    <xf numFmtId="0" fontId="6" fillId="0" borderId="2" xfId="0" applyNumberFormat="1" applyFont="1" applyFill="1" applyBorder="1" applyAlignment="1" applyProtection="1">
      <alignment vertical="center"/>
    </xf>
    <xf numFmtId="0" fontId="8" fillId="0" borderId="1" xfId="0" quotePrefix="1" applyFont="1" applyFill="1" applyBorder="1" applyAlignment="1">
      <alignment horizontal="left" vertical="center"/>
    </xf>
    <xf numFmtId="0" fontId="13" fillId="0" borderId="3" xfId="0" quotePrefix="1" applyFont="1" applyBorder="1" applyAlignment="1">
      <alignment horizontal="center" wrapText="1"/>
    </xf>
    <xf numFmtId="0" fontId="13" fillId="0" borderId="1" xfId="0" quotePrefix="1" applyFont="1" applyBorder="1" applyAlignment="1">
      <alignment horizontal="center" wrapText="1"/>
    </xf>
    <xf numFmtId="0" fontId="8" fillId="0" borderId="1" xfId="0" quotePrefix="1" applyFont="1" applyBorder="1" applyAlignment="1">
      <alignment horizontal="left" vertical="center"/>
    </xf>
    <xf numFmtId="0" fontId="8" fillId="3" borderId="1" xfId="0" quotePrefix="1" applyNumberFormat="1" applyFont="1" applyFill="1" applyBorder="1" applyAlignment="1" applyProtection="1">
      <alignment horizontal="left" vertical="center" wrapText="1"/>
    </xf>
    <xf numFmtId="0" fontId="8" fillId="0" borderId="1" xfId="0" quotePrefix="1" applyNumberFormat="1" applyFont="1" applyFill="1" applyBorder="1" applyAlignment="1" applyProtection="1">
      <alignment horizontal="left" vertical="center" wrapText="1"/>
    </xf>
    <xf numFmtId="0" fontId="2" fillId="2" borderId="0" xfId="0" applyNumberFormat="1" applyFont="1" applyFill="1" applyBorder="1" applyAlignment="1" applyProtection="1">
      <alignment horizontal="center" vertical="center" wrapText="1"/>
    </xf>
    <xf numFmtId="0" fontId="13" fillId="3" borderId="1" xfId="0" applyNumberFormat="1" applyFont="1" applyFill="1" applyBorder="1" applyAlignment="1" applyProtection="1">
      <alignment horizontal="center" vertical="center" wrapText="1"/>
    </xf>
    <xf numFmtId="0" fontId="13" fillId="3" borderId="2" xfId="0" applyNumberFormat="1" applyFont="1" applyFill="1" applyBorder="1" applyAlignment="1" applyProtection="1">
      <alignment horizontal="center" vertical="center" wrapText="1"/>
    </xf>
    <xf numFmtId="0" fontId="13" fillId="3" borderId="4" xfId="0" applyNumberFormat="1" applyFont="1" applyFill="1" applyBorder="1" applyAlignment="1" applyProtection="1">
      <alignment horizontal="center" vertical="center" wrapText="1"/>
    </xf>
    <xf numFmtId="0" fontId="5" fillId="3" borderId="1" xfId="0" applyNumberFormat="1" applyFont="1" applyFill="1" applyBorder="1" applyAlignment="1" applyProtection="1">
      <alignment horizontal="center" vertical="center" wrapText="1"/>
    </xf>
    <xf numFmtId="0" fontId="5" fillId="3" borderId="2" xfId="0" applyNumberFormat="1" applyFont="1" applyFill="1" applyBorder="1" applyAlignment="1" applyProtection="1">
      <alignment horizontal="center" vertical="center" wrapText="1"/>
    </xf>
    <xf numFmtId="0" fontId="5" fillId="3" borderId="4" xfId="0" applyNumberFormat="1" applyFont="1" applyFill="1" applyBorder="1" applyAlignment="1" applyProtection="1">
      <alignment horizontal="center" vertical="center" wrapText="1"/>
    </xf>
    <xf numFmtId="0" fontId="2" fillId="2" borderId="5" xfId="0" applyNumberFormat="1" applyFont="1" applyFill="1" applyBorder="1" applyAlignment="1" applyProtection="1">
      <alignment horizontal="center" vertical="center" wrapText="1"/>
    </xf>
    <xf numFmtId="0" fontId="5" fillId="3" borderId="3" xfId="0" applyNumberFormat="1" applyFont="1" applyFill="1" applyBorder="1" applyAlignment="1" applyProtection="1">
      <alignment horizontal="center" vertical="center" wrapText="1"/>
    </xf>
    <xf numFmtId="0" fontId="13" fillId="3" borderId="3" xfId="0" applyNumberFormat="1" applyFont="1" applyFill="1" applyBorder="1" applyAlignment="1" applyProtection="1">
      <alignment horizontal="center" vertical="center" wrapText="1"/>
    </xf>
    <xf numFmtId="0" fontId="14" fillId="2" borderId="0" xfId="0" applyFont="1" applyFill="1" applyAlignment="1">
      <alignment horizontal="center"/>
    </xf>
  </cellXfs>
  <cellStyles count="50">
    <cellStyle name="20% - Isticanje1" xfId="27" builtinId="30" customBuiltin="1"/>
    <cellStyle name="20% - Isticanje2" xfId="31" builtinId="34" customBuiltin="1"/>
    <cellStyle name="20% - Isticanje3" xfId="35" builtinId="38" customBuiltin="1"/>
    <cellStyle name="20% - Isticanje4" xfId="39" builtinId="42" customBuiltin="1"/>
    <cellStyle name="20% - Isticanje5" xfId="43" builtinId="46" customBuiltin="1"/>
    <cellStyle name="20% - Isticanje6" xfId="47" builtinId="50" customBuiltin="1"/>
    <cellStyle name="40% - Isticanje1" xfId="28" builtinId="31" customBuiltin="1"/>
    <cellStyle name="40% - Isticanje2" xfId="32" builtinId="35" customBuiltin="1"/>
    <cellStyle name="40% - Isticanje3" xfId="36" builtinId="39" customBuiltin="1"/>
    <cellStyle name="40% - Isticanje4" xfId="40" builtinId="43" customBuiltin="1"/>
    <cellStyle name="40% - Isticanje5" xfId="44" builtinId="47" customBuiltin="1"/>
    <cellStyle name="40% - Isticanje6" xfId="48" builtinId="51" customBuiltin="1"/>
    <cellStyle name="60% - Isticanje1" xfId="29" builtinId="32" customBuiltin="1"/>
    <cellStyle name="60% - Isticanje2" xfId="33" builtinId="36" customBuiltin="1"/>
    <cellStyle name="60% - Isticanje3" xfId="37" builtinId="40" customBuiltin="1"/>
    <cellStyle name="60% - Isticanje4" xfId="41" builtinId="44" customBuiltin="1"/>
    <cellStyle name="60% - Isticanje5" xfId="45" builtinId="48" customBuiltin="1"/>
    <cellStyle name="60% - Isticanje6" xfId="49" builtinId="52" customBuiltin="1"/>
    <cellStyle name="Bilješka" xfId="23" builtinId="10" customBuiltin="1"/>
    <cellStyle name="Dobro" xfId="14" builtinId="26" customBuiltin="1"/>
    <cellStyle name="Hyperlink 2" xfId="3"/>
    <cellStyle name="Hyperlink 3" xfId="4"/>
    <cellStyle name="Isticanje1" xfId="26" builtinId="29" customBuiltin="1"/>
    <cellStyle name="Isticanje2" xfId="30" builtinId="33" customBuiltin="1"/>
    <cellStyle name="Isticanje3" xfId="34" builtinId="37" customBuiltin="1"/>
    <cellStyle name="Isticanje4" xfId="38" builtinId="41" customBuiltin="1"/>
    <cellStyle name="Isticanje5" xfId="42" builtinId="45" customBuiltin="1"/>
    <cellStyle name="Isticanje6" xfId="46" builtinId="49" customBuiltin="1"/>
    <cellStyle name="Izlaz" xfId="18" builtinId="21" customBuiltin="1"/>
    <cellStyle name="Izračun" xfId="19" builtinId="22" customBuiltin="1"/>
    <cellStyle name="Loše" xfId="15" builtinId="27" customBuiltin="1"/>
    <cellStyle name="Naslov" xfId="9" builtinId="15" customBuiltin="1"/>
    <cellStyle name="Naslov 1" xfId="10" builtinId="16" customBuiltin="1"/>
    <cellStyle name="Naslov 2" xfId="11" builtinId="17" customBuiltin="1"/>
    <cellStyle name="Naslov 3" xfId="12" builtinId="18" customBuiltin="1"/>
    <cellStyle name="Naslov 4" xfId="13" builtinId="19" customBuiltin="1"/>
    <cellStyle name="Neutralno" xfId="16" builtinId="28" customBuiltin="1"/>
    <cellStyle name="Normal 2" xfId="5"/>
    <cellStyle name="Normal 3" xfId="6"/>
    <cellStyle name="Normal_Sheet1" xfId="7"/>
    <cellStyle name="Normalno" xfId="0" builtinId="0"/>
    <cellStyle name="Normalno 2" xfId="1"/>
    <cellStyle name="Obično_GFI-POD ver. 1.0.5" xfId="8"/>
    <cellStyle name="Povezana ćelija" xfId="20" builtinId="24" customBuiltin="1"/>
    <cellStyle name="Provjera ćelije" xfId="21" builtinId="23" customBuiltin="1"/>
    <cellStyle name="Tekst objašnjenja" xfId="24" builtinId="53" customBuiltin="1"/>
    <cellStyle name="Tekst upozorenja" xfId="22" builtinId="11" customBuiltin="1"/>
    <cellStyle name="Ukupni zbroj" xfId="25" builtinId="25" customBuiltin="1"/>
    <cellStyle name="Unos" xfId="17" builtinId="20" customBuiltin="1"/>
    <cellStyle name="Zarez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40"/>
  <sheetViews>
    <sheetView zoomScaleNormal="100" workbookViewId="0">
      <selection activeCell="N10" sqref="N10"/>
    </sheetView>
  </sheetViews>
  <sheetFormatPr defaultRowHeight="15" x14ac:dyDescent="0.25"/>
  <cols>
    <col min="6" max="6" width="25.28515625" customWidth="1"/>
    <col min="7" max="7" width="25.28515625" style="79" customWidth="1"/>
    <col min="8" max="9" width="25.28515625" customWidth="1"/>
    <col min="10" max="11" width="15.7109375" customWidth="1"/>
    <col min="12" max="12" width="25.28515625" customWidth="1"/>
  </cols>
  <sheetData>
    <row r="1" spans="2:12" ht="42" customHeight="1" x14ac:dyDescent="0.25">
      <c r="B1" s="277" t="s">
        <v>251</v>
      </c>
      <c r="C1" s="277"/>
      <c r="D1" s="277"/>
      <c r="E1" s="277"/>
      <c r="F1" s="277"/>
      <c r="G1" s="277"/>
      <c r="H1" s="277"/>
      <c r="I1" s="277"/>
      <c r="J1" s="277"/>
      <c r="K1" s="277"/>
      <c r="L1" s="17"/>
    </row>
    <row r="2" spans="2:12" ht="18" customHeight="1" x14ac:dyDescent="0.25"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"/>
    </row>
    <row r="3" spans="2:12" ht="15.75" customHeight="1" x14ac:dyDescent="0.25">
      <c r="B3" s="277" t="s">
        <v>8</v>
      </c>
      <c r="C3" s="277"/>
      <c r="D3" s="277"/>
      <c r="E3" s="277"/>
      <c r="F3" s="277"/>
      <c r="G3" s="277"/>
      <c r="H3" s="277"/>
      <c r="I3" s="277"/>
      <c r="J3" s="277"/>
      <c r="K3" s="277"/>
      <c r="L3" s="16"/>
    </row>
    <row r="4" spans="2:12" ht="18" x14ac:dyDescent="0.25">
      <c r="B4" s="291"/>
      <c r="C4" s="291"/>
      <c r="D4" s="291"/>
      <c r="E4" s="291"/>
      <c r="F4" s="291"/>
      <c r="G4" s="291"/>
      <c r="H4" s="291"/>
      <c r="I4" s="291"/>
      <c r="J4" s="291"/>
      <c r="K4" s="291"/>
      <c r="L4" s="3"/>
    </row>
    <row r="5" spans="2:12" ht="18" customHeight="1" x14ac:dyDescent="0.25">
      <c r="B5" s="277" t="s">
        <v>36</v>
      </c>
      <c r="C5" s="277"/>
      <c r="D5" s="277"/>
      <c r="E5" s="277"/>
      <c r="F5" s="277"/>
      <c r="G5" s="277"/>
      <c r="H5" s="277"/>
      <c r="I5" s="277"/>
      <c r="J5" s="277"/>
      <c r="K5" s="277"/>
      <c r="L5" s="15"/>
    </row>
    <row r="6" spans="2:12" ht="18" customHeight="1" x14ac:dyDescent="0.25">
      <c r="B6" s="277"/>
      <c r="C6" s="277"/>
      <c r="D6" s="277"/>
      <c r="E6" s="277"/>
      <c r="F6" s="277"/>
      <c r="G6" s="277"/>
      <c r="H6" s="277"/>
      <c r="I6" s="277"/>
      <c r="J6" s="277"/>
      <c r="K6" s="277"/>
      <c r="L6" s="15"/>
    </row>
    <row r="7" spans="2:12" ht="18" customHeight="1" x14ac:dyDescent="0.25">
      <c r="B7" s="280" t="s">
        <v>224</v>
      </c>
      <c r="C7" s="280"/>
      <c r="D7" s="280"/>
      <c r="E7" s="280"/>
      <c r="F7" s="280"/>
      <c r="G7" s="280"/>
      <c r="H7" s="280"/>
      <c r="I7" s="280"/>
      <c r="J7" s="280"/>
      <c r="K7" s="280"/>
    </row>
    <row r="8" spans="2:12" ht="25.5" x14ac:dyDescent="0.25">
      <c r="B8" s="256" t="s">
        <v>4</v>
      </c>
      <c r="C8" s="256"/>
      <c r="D8" s="256"/>
      <c r="E8" s="256"/>
      <c r="F8" s="256"/>
      <c r="G8" s="235" t="s">
        <v>234</v>
      </c>
      <c r="H8" s="235" t="s">
        <v>237</v>
      </c>
      <c r="I8" s="235" t="s">
        <v>238</v>
      </c>
      <c r="J8" s="235" t="s">
        <v>16</v>
      </c>
      <c r="K8" s="235" t="s">
        <v>34</v>
      </c>
    </row>
    <row r="9" spans="2:12" x14ac:dyDescent="0.25">
      <c r="B9" s="286">
        <v>1</v>
      </c>
      <c r="C9" s="286"/>
      <c r="D9" s="286"/>
      <c r="E9" s="286"/>
      <c r="F9" s="287"/>
      <c r="G9" s="21">
        <v>4</v>
      </c>
      <c r="H9" s="21">
        <v>3</v>
      </c>
      <c r="I9" s="21">
        <v>4</v>
      </c>
      <c r="J9" s="21" t="s">
        <v>40</v>
      </c>
      <c r="K9" s="21" t="s">
        <v>41</v>
      </c>
    </row>
    <row r="10" spans="2:12" s="79" customFormat="1" ht="15" customHeight="1" x14ac:dyDescent="0.25">
      <c r="B10" s="254" t="s">
        <v>0</v>
      </c>
      <c r="C10" s="255"/>
      <c r="D10" s="255"/>
      <c r="E10" s="255"/>
      <c r="F10" s="279"/>
      <c r="G10" s="30">
        <f t="shared" ref="G10" si="0">SUM(G11+G12)</f>
        <v>12847648.5</v>
      </c>
      <c r="H10" s="30">
        <f t="shared" ref="H10:I10" si="1">SUM(H11+H12)</f>
        <v>15555476.289999999</v>
      </c>
      <c r="I10" s="30">
        <f t="shared" si="1"/>
        <v>15001699.17</v>
      </c>
      <c r="J10" s="167">
        <f>I10/G10*100</f>
        <v>116.76610836605626</v>
      </c>
      <c r="K10" s="167">
        <f>I10/H10*100</f>
        <v>96.439986088011977</v>
      </c>
    </row>
    <row r="11" spans="2:12" x14ac:dyDescent="0.25">
      <c r="B11" s="259" t="s">
        <v>18</v>
      </c>
      <c r="C11" s="283"/>
      <c r="D11" s="283"/>
      <c r="E11" s="283"/>
      <c r="F11" s="284"/>
      <c r="G11" s="31">
        <v>12847146.5</v>
      </c>
      <c r="H11" s="33">
        <v>15551711.289999999</v>
      </c>
      <c r="I11" s="31">
        <v>14997934.17</v>
      </c>
      <c r="J11" s="29">
        <f>I11/G11*100</f>
        <v>116.74136486261754</v>
      </c>
      <c r="K11" s="29">
        <f>I11/H11*100</f>
        <v>96.439124224508419</v>
      </c>
    </row>
    <row r="12" spans="2:12" x14ac:dyDescent="0.25">
      <c r="B12" s="285" t="s">
        <v>17</v>
      </c>
      <c r="C12" s="284"/>
      <c r="D12" s="284"/>
      <c r="E12" s="284"/>
      <c r="F12" s="284"/>
      <c r="G12" s="31">
        <v>502</v>
      </c>
      <c r="H12" s="33">
        <v>3765</v>
      </c>
      <c r="I12" s="31">
        <v>3765</v>
      </c>
      <c r="J12" s="29">
        <f>I12/G12*100</f>
        <v>750</v>
      </c>
      <c r="K12" s="29">
        <f>I12/H12*100</f>
        <v>100</v>
      </c>
    </row>
    <row r="13" spans="2:12" s="79" customFormat="1" x14ac:dyDescent="0.25">
      <c r="B13" s="13" t="s">
        <v>1</v>
      </c>
      <c r="C13" s="164"/>
      <c r="D13" s="164"/>
      <c r="E13" s="164"/>
      <c r="F13" s="164"/>
      <c r="G13" s="30">
        <f t="shared" ref="G13" si="2">SUM(G14+G15)</f>
        <v>12949034.92</v>
      </c>
      <c r="H13" s="30">
        <f t="shared" ref="H13:I13" si="3">SUM(H14+H15)</f>
        <v>15568880</v>
      </c>
      <c r="I13" s="30">
        <f t="shared" si="3"/>
        <v>14645346.719999999</v>
      </c>
      <c r="J13" s="167">
        <f t="shared" ref="J13" si="4">I13/G13*100</f>
        <v>113.09990907028921</v>
      </c>
      <c r="K13" s="167">
        <f t="shared" ref="K13" si="5">I13/H13*100</f>
        <v>94.068081454799568</v>
      </c>
    </row>
    <row r="14" spans="2:12" x14ac:dyDescent="0.25">
      <c r="B14" s="290" t="s">
        <v>19</v>
      </c>
      <c r="C14" s="283"/>
      <c r="D14" s="283"/>
      <c r="E14" s="283"/>
      <c r="F14" s="283"/>
      <c r="G14" s="31">
        <v>12336922.17</v>
      </c>
      <c r="H14" s="33">
        <v>14593780</v>
      </c>
      <c r="I14" s="31">
        <v>13866252.039999999</v>
      </c>
      <c r="J14" s="29">
        <f t="shared" ref="J14" si="6">I14/G14*100</f>
        <v>112.39636474094736</v>
      </c>
      <c r="K14" s="29">
        <f t="shared" ref="K14" si="7">I14/H14*100</f>
        <v>95.014807952429052</v>
      </c>
    </row>
    <row r="15" spans="2:12" ht="15.75" customHeight="1" x14ac:dyDescent="0.25">
      <c r="B15" s="288" t="s">
        <v>20</v>
      </c>
      <c r="C15" s="284"/>
      <c r="D15" s="284"/>
      <c r="E15" s="284"/>
      <c r="F15" s="284"/>
      <c r="G15" s="32">
        <v>612112.75</v>
      </c>
      <c r="H15" s="33">
        <v>975100</v>
      </c>
      <c r="I15" s="32">
        <v>779094.68</v>
      </c>
      <c r="J15" s="29">
        <f>I15/G15*100</f>
        <v>127.27960330837742</v>
      </c>
      <c r="K15" s="29">
        <f>I15/H15*100</f>
        <v>79.898951902368992</v>
      </c>
    </row>
    <row r="16" spans="2:12" x14ac:dyDescent="0.25">
      <c r="B16" s="289" t="s">
        <v>2</v>
      </c>
      <c r="C16" s="255"/>
      <c r="D16" s="255"/>
      <c r="E16" s="255"/>
      <c r="F16" s="255"/>
      <c r="G16" s="30">
        <f t="shared" ref="G16" si="8">SUM(G10-G13)</f>
        <v>-101386.41999999993</v>
      </c>
      <c r="H16" s="30">
        <f>SUM(H10-H13)</f>
        <v>-13403.710000000894</v>
      </c>
      <c r="I16" s="30">
        <f>SUM(I10-I13)</f>
        <v>356352.45000000112</v>
      </c>
      <c r="J16" s="167">
        <f>I16/G16*100</f>
        <v>-351.47946835483623</v>
      </c>
      <c r="K16" s="167">
        <f>I16/H16*100</f>
        <v>-2658.6105637914975</v>
      </c>
    </row>
    <row r="17" spans="1:48" ht="18" x14ac:dyDescent="0.25">
      <c r="B17" s="278"/>
      <c r="C17" s="278"/>
      <c r="D17" s="278"/>
      <c r="E17" s="278"/>
      <c r="F17" s="278"/>
      <c r="G17" s="278"/>
      <c r="H17" s="278"/>
      <c r="I17" s="278"/>
      <c r="J17" s="278"/>
      <c r="K17" s="278"/>
      <c r="L17" s="1"/>
    </row>
    <row r="18" spans="1:48" ht="18" customHeight="1" x14ac:dyDescent="0.25">
      <c r="B18" s="280" t="s">
        <v>225</v>
      </c>
      <c r="C18" s="280"/>
      <c r="D18" s="280"/>
      <c r="E18" s="280"/>
      <c r="F18" s="280"/>
      <c r="G18" s="280"/>
      <c r="H18" s="280"/>
      <c r="I18" s="280"/>
      <c r="J18" s="280"/>
      <c r="K18" s="280"/>
      <c r="L18" s="1"/>
    </row>
    <row r="19" spans="1:48" ht="25.5" x14ac:dyDescent="0.25">
      <c r="B19" s="256" t="s">
        <v>4</v>
      </c>
      <c r="C19" s="256"/>
      <c r="D19" s="256"/>
      <c r="E19" s="256"/>
      <c r="F19" s="256"/>
      <c r="G19" s="235" t="s">
        <v>234</v>
      </c>
      <c r="H19" s="235" t="s">
        <v>237</v>
      </c>
      <c r="I19" s="235" t="s">
        <v>238</v>
      </c>
      <c r="J19" s="165" t="s">
        <v>16</v>
      </c>
      <c r="K19" s="165" t="s">
        <v>34</v>
      </c>
    </row>
    <row r="20" spans="1:48" x14ac:dyDescent="0.25">
      <c r="B20" s="257">
        <v>1</v>
      </c>
      <c r="C20" s="258"/>
      <c r="D20" s="258"/>
      <c r="E20" s="258"/>
      <c r="F20" s="258"/>
      <c r="G20" s="21">
        <v>4</v>
      </c>
      <c r="H20" s="21">
        <v>3</v>
      </c>
      <c r="I20" s="21">
        <v>4</v>
      </c>
      <c r="J20" s="21" t="s">
        <v>40</v>
      </c>
      <c r="K20" s="21" t="s">
        <v>41</v>
      </c>
    </row>
    <row r="21" spans="1:48" ht="15.75" customHeight="1" x14ac:dyDescent="0.25">
      <c r="B21" s="259" t="s">
        <v>21</v>
      </c>
      <c r="C21" s="260"/>
      <c r="D21" s="260"/>
      <c r="E21" s="260"/>
      <c r="F21" s="261"/>
      <c r="G21" s="32">
        <v>0</v>
      </c>
      <c r="H21" s="32">
        <v>0</v>
      </c>
      <c r="I21" s="32">
        <v>0</v>
      </c>
      <c r="J21" s="32">
        <v>0</v>
      </c>
      <c r="K21" s="32">
        <v>0</v>
      </c>
    </row>
    <row r="22" spans="1:48" x14ac:dyDescent="0.25">
      <c r="B22" s="259" t="s">
        <v>22</v>
      </c>
      <c r="C22" s="283"/>
      <c r="D22" s="283"/>
      <c r="E22" s="283"/>
      <c r="F22" s="283"/>
      <c r="G22" s="32">
        <v>0</v>
      </c>
      <c r="H22" s="32">
        <v>0</v>
      </c>
      <c r="I22" s="32">
        <v>0</v>
      </c>
      <c r="J22" s="32">
        <f>-L16</f>
        <v>0</v>
      </c>
      <c r="K22" s="32">
        <v>0</v>
      </c>
    </row>
    <row r="23" spans="1:48" s="79" customFormat="1" x14ac:dyDescent="0.25">
      <c r="B23" s="274" t="s">
        <v>35</v>
      </c>
      <c r="C23" s="275"/>
      <c r="D23" s="275"/>
      <c r="E23" s="275"/>
      <c r="F23" s="276"/>
      <c r="G23" s="187">
        <f t="shared" ref="G23" si="9">SUM(G21+G22)</f>
        <v>0</v>
      </c>
      <c r="H23" s="187">
        <f t="shared" ref="H23:K23" si="10">SUM(H21+H22)</f>
        <v>0</v>
      </c>
      <c r="I23" s="187">
        <f t="shared" si="10"/>
        <v>0</v>
      </c>
      <c r="J23" s="187">
        <f t="shared" si="10"/>
        <v>0</v>
      </c>
      <c r="K23" s="187">
        <f t="shared" si="10"/>
        <v>0</v>
      </c>
    </row>
    <row r="24" spans="1:48" ht="15" customHeight="1" x14ac:dyDescent="0.25">
      <c r="B24" s="274" t="s">
        <v>235</v>
      </c>
      <c r="C24" s="275"/>
      <c r="D24" s="275"/>
      <c r="E24" s="275"/>
      <c r="F24" s="276"/>
      <c r="G24" s="178">
        <f>SUM(G16+G23)</f>
        <v>-101386.41999999993</v>
      </c>
      <c r="H24" s="178">
        <f>SUM(H16+H23)</f>
        <v>-13403.710000000894</v>
      </c>
      <c r="I24" s="178">
        <f t="shared" ref="I24" si="11">SUM(I16+I23)</f>
        <v>356352.45000000112</v>
      </c>
      <c r="J24" s="167">
        <f>I24/G24*100</f>
        <v>-351.47946835483623</v>
      </c>
      <c r="K24" s="167">
        <f>I24/H24*100</f>
        <v>-2658.6105637914975</v>
      </c>
    </row>
    <row r="25" spans="1:48" s="79" customFormat="1" ht="15" customHeight="1" x14ac:dyDescent="0.25">
      <c r="B25" s="268" t="s">
        <v>226</v>
      </c>
      <c r="C25" s="269"/>
      <c r="D25" s="269"/>
      <c r="E25" s="269"/>
      <c r="F25" s="269"/>
      <c r="G25" s="269"/>
      <c r="H25" s="269"/>
      <c r="I25" s="269"/>
      <c r="J25" s="269"/>
      <c r="K25" s="270"/>
    </row>
    <row r="26" spans="1:48" s="79" customFormat="1" ht="15" customHeight="1" x14ac:dyDescent="0.25">
      <c r="B26" s="271"/>
      <c r="C26" s="272"/>
      <c r="D26" s="272"/>
      <c r="E26" s="272"/>
      <c r="F26" s="272"/>
      <c r="G26" s="272"/>
      <c r="H26" s="272"/>
      <c r="I26" s="272"/>
      <c r="J26" s="272"/>
      <c r="K26" s="273"/>
    </row>
    <row r="27" spans="1:48" s="79" customFormat="1" ht="29.25" customHeight="1" x14ac:dyDescent="0.25">
      <c r="B27" s="256" t="s">
        <v>4</v>
      </c>
      <c r="C27" s="256"/>
      <c r="D27" s="256"/>
      <c r="E27" s="256"/>
      <c r="F27" s="256"/>
      <c r="G27" s="235" t="s">
        <v>234</v>
      </c>
      <c r="H27" s="235" t="s">
        <v>237</v>
      </c>
      <c r="I27" s="235" t="s">
        <v>238</v>
      </c>
      <c r="J27" s="165" t="s">
        <v>16</v>
      </c>
      <c r="K27" s="165" t="s">
        <v>34</v>
      </c>
    </row>
    <row r="28" spans="1:48" s="24" customFormat="1" ht="15" customHeight="1" x14ac:dyDescent="0.25">
      <c r="A28"/>
      <c r="B28" s="259" t="s">
        <v>229</v>
      </c>
      <c r="C28" s="260"/>
      <c r="D28" s="260"/>
      <c r="E28" s="260"/>
      <c r="F28" s="261"/>
      <c r="G28" s="32">
        <v>114790.13</v>
      </c>
      <c r="H28" s="32">
        <v>13403.71</v>
      </c>
      <c r="I28" s="234">
        <v>13403.71</v>
      </c>
      <c r="J28" s="188">
        <f>I28/G28*100</f>
        <v>11.676709487130992</v>
      </c>
      <c r="K28" s="188">
        <f>I28/H28*100</f>
        <v>100</v>
      </c>
      <c r="L28" s="205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</row>
    <row r="29" spans="1:48" s="24" customFormat="1" ht="27.75" customHeight="1" x14ac:dyDescent="0.25">
      <c r="A29" s="79"/>
      <c r="B29" s="262" t="s">
        <v>227</v>
      </c>
      <c r="C29" s="263"/>
      <c r="D29" s="263"/>
      <c r="E29" s="263"/>
      <c r="F29" s="264"/>
      <c r="G29" s="32">
        <v>101386.42</v>
      </c>
      <c r="H29" s="32">
        <v>0</v>
      </c>
      <c r="I29" s="234">
        <v>356352.45</v>
      </c>
      <c r="J29" s="32">
        <v>0</v>
      </c>
      <c r="K29" s="32">
        <v>0</v>
      </c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  <c r="AF29" s="79"/>
      <c r="AG29" s="79"/>
      <c r="AH29" s="79"/>
      <c r="AI29" s="79"/>
      <c r="AJ29" s="79"/>
      <c r="AK29" s="79"/>
      <c r="AL29" s="79"/>
      <c r="AM29" s="79"/>
      <c r="AN29" s="79"/>
      <c r="AO29" s="79"/>
      <c r="AP29" s="79"/>
      <c r="AQ29" s="79"/>
      <c r="AR29" s="79"/>
      <c r="AS29" s="79"/>
      <c r="AT29" s="79"/>
      <c r="AU29" s="79"/>
      <c r="AV29" s="79"/>
    </row>
    <row r="30" spans="1:48" s="24" customFormat="1" ht="31.5" customHeight="1" x14ac:dyDescent="0.25">
      <c r="A30" s="79"/>
      <c r="B30" s="265" t="s">
        <v>228</v>
      </c>
      <c r="C30" s="266"/>
      <c r="D30" s="266"/>
      <c r="E30" s="266"/>
      <c r="F30" s="267"/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79"/>
      <c r="AE30" s="79"/>
      <c r="AF30" s="79"/>
      <c r="AG30" s="79"/>
      <c r="AH30" s="79"/>
      <c r="AI30" s="79"/>
      <c r="AJ30" s="79"/>
      <c r="AK30" s="79"/>
      <c r="AL30" s="79"/>
      <c r="AM30" s="79"/>
      <c r="AN30" s="79"/>
      <c r="AO30" s="79"/>
      <c r="AP30" s="79"/>
      <c r="AQ30" s="79"/>
      <c r="AR30" s="79"/>
      <c r="AS30" s="79"/>
      <c r="AT30" s="79"/>
      <c r="AU30" s="79"/>
      <c r="AV30" s="79"/>
    </row>
    <row r="31" spans="1:48" s="24" customFormat="1" ht="15.75" customHeight="1" x14ac:dyDescent="0.25">
      <c r="A31"/>
      <c r="B31" s="254" t="s">
        <v>236</v>
      </c>
      <c r="C31" s="255"/>
      <c r="D31" s="255"/>
      <c r="E31" s="255"/>
      <c r="F31" s="255"/>
      <c r="G31" s="168">
        <v>13403.71</v>
      </c>
      <c r="H31" s="168">
        <v>0</v>
      </c>
      <c r="I31" s="168">
        <v>369756.15999999997</v>
      </c>
      <c r="J31" s="168">
        <v>0</v>
      </c>
      <c r="K31" s="168">
        <v>0</v>
      </c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</row>
    <row r="32" spans="1:48" x14ac:dyDescent="0.25">
      <c r="B32" s="251" t="s">
        <v>248</v>
      </c>
      <c r="C32" s="251"/>
      <c r="D32" s="251"/>
    </row>
    <row r="33" spans="2:11" x14ac:dyDescent="0.25">
      <c r="B33" s="19"/>
      <c r="C33" s="19"/>
      <c r="D33" s="19"/>
      <c r="E33" s="19"/>
      <c r="F33" s="19"/>
      <c r="G33" s="186"/>
      <c r="H33" s="19"/>
      <c r="I33" s="253" t="s">
        <v>249</v>
      </c>
      <c r="J33" s="253"/>
      <c r="K33" s="22"/>
    </row>
    <row r="34" spans="2:11" x14ac:dyDescent="0.25">
      <c r="B34" s="166"/>
      <c r="C34" s="166"/>
      <c r="D34" s="166"/>
      <c r="E34" s="166"/>
      <c r="F34" s="166"/>
      <c r="G34" s="185"/>
      <c r="H34" s="184"/>
      <c r="I34" s="252" t="s">
        <v>250</v>
      </c>
      <c r="J34" s="252"/>
      <c r="K34" s="166"/>
    </row>
    <row r="35" spans="2:11" ht="15" customHeight="1" x14ac:dyDescent="0.25">
      <c r="B35" s="281"/>
      <c r="C35" s="281"/>
      <c r="D35" s="281"/>
      <c r="E35" s="281"/>
      <c r="F35" s="281"/>
      <c r="G35" s="281"/>
      <c r="H35" s="281"/>
      <c r="I35" s="281"/>
      <c r="J35" s="281"/>
      <c r="K35" s="281"/>
    </row>
    <row r="36" spans="2:11" ht="15" customHeight="1" x14ac:dyDescent="0.25">
      <c r="B36" s="281"/>
      <c r="C36" s="281"/>
      <c r="D36" s="281"/>
      <c r="E36" s="281"/>
      <c r="F36" s="281"/>
      <c r="G36" s="281"/>
      <c r="H36" s="281"/>
      <c r="I36" s="281"/>
      <c r="J36" s="281"/>
      <c r="K36" s="281"/>
    </row>
    <row r="37" spans="2:11" ht="15" customHeight="1" x14ac:dyDescent="0.25">
      <c r="B37" s="281"/>
      <c r="C37" s="281"/>
      <c r="D37" s="281"/>
      <c r="E37" s="281"/>
      <c r="F37" s="281"/>
      <c r="G37" s="281"/>
      <c r="H37" s="281"/>
      <c r="I37" s="281"/>
      <c r="J37" s="281"/>
      <c r="K37" s="281"/>
    </row>
    <row r="38" spans="2:11" ht="36.75" customHeight="1" x14ac:dyDescent="0.25">
      <c r="B38" s="281"/>
      <c r="C38" s="281"/>
      <c r="D38" s="281"/>
      <c r="E38" s="281"/>
      <c r="F38" s="281"/>
      <c r="G38" s="281"/>
      <c r="H38" s="281"/>
      <c r="I38" s="281"/>
      <c r="J38" s="281"/>
      <c r="K38" s="281"/>
    </row>
    <row r="39" spans="2:11" ht="15" customHeight="1" x14ac:dyDescent="0.25">
      <c r="B39" s="282"/>
      <c r="C39" s="282"/>
      <c r="D39" s="282"/>
      <c r="E39" s="282"/>
      <c r="F39" s="282"/>
      <c r="G39" s="282"/>
      <c r="H39" s="282"/>
      <c r="I39" s="282"/>
      <c r="J39" s="282"/>
      <c r="K39" s="282"/>
    </row>
    <row r="40" spans="2:11" x14ac:dyDescent="0.25">
      <c r="B40" s="282"/>
      <c r="C40" s="282"/>
      <c r="D40" s="282"/>
      <c r="E40" s="282"/>
      <c r="F40" s="282"/>
      <c r="G40" s="282"/>
      <c r="H40" s="282"/>
      <c r="I40" s="282"/>
      <c r="J40" s="282"/>
      <c r="K40" s="282"/>
    </row>
  </sheetData>
  <mergeCells count="36">
    <mergeCell ref="B1:K1"/>
    <mergeCell ref="B37:K38"/>
    <mergeCell ref="B39:K40"/>
    <mergeCell ref="B22:F22"/>
    <mergeCell ref="B11:F11"/>
    <mergeCell ref="B12:F12"/>
    <mergeCell ref="B8:F8"/>
    <mergeCell ref="B9:F9"/>
    <mergeCell ref="B15:F15"/>
    <mergeCell ref="B16:F16"/>
    <mergeCell ref="B14:F14"/>
    <mergeCell ref="B35:K35"/>
    <mergeCell ref="B36:K36"/>
    <mergeCell ref="B18:K18"/>
    <mergeCell ref="B2:K2"/>
    <mergeCell ref="B4:K4"/>
    <mergeCell ref="B6:K6"/>
    <mergeCell ref="B17:K17"/>
    <mergeCell ref="B5:K5"/>
    <mergeCell ref="B3:K3"/>
    <mergeCell ref="B10:F10"/>
    <mergeCell ref="B7:K7"/>
    <mergeCell ref="B32:D32"/>
    <mergeCell ref="I34:J34"/>
    <mergeCell ref="I33:J33"/>
    <mergeCell ref="B31:F31"/>
    <mergeCell ref="B19:F19"/>
    <mergeCell ref="B20:F20"/>
    <mergeCell ref="B21:F21"/>
    <mergeCell ref="B29:F29"/>
    <mergeCell ref="B30:F30"/>
    <mergeCell ref="B25:K26"/>
    <mergeCell ref="B27:F27"/>
    <mergeCell ref="B24:F24"/>
    <mergeCell ref="B28:F28"/>
    <mergeCell ref="B23:F23"/>
  </mergeCells>
  <pageMargins left="0.7" right="0.7" top="0.75" bottom="0.75" header="0.3" footer="0.3"/>
  <pageSetup paperSize="9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0"/>
  <sheetViews>
    <sheetView topLeftCell="A16" zoomScale="120" zoomScaleNormal="120" workbookViewId="0">
      <selection activeCell="B5" sqref="B5:K5"/>
    </sheetView>
  </sheetViews>
  <sheetFormatPr defaultRowHeight="15" x14ac:dyDescent="0.25"/>
  <cols>
    <col min="2" max="2" width="11" customWidth="1"/>
    <col min="3" max="3" width="9" customWidth="1"/>
    <col min="4" max="4" width="8.7109375" customWidth="1"/>
    <col min="5" max="5" width="8.42578125" customWidth="1"/>
    <col min="6" max="6" width="54.140625" customWidth="1"/>
    <col min="7" max="7" width="25.28515625" style="67" customWidth="1"/>
    <col min="8" max="8" width="25.28515625" style="62" customWidth="1"/>
    <col min="9" max="9" width="25.28515625" style="67" customWidth="1"/>
    <col min="10" max="11" width="15.7109375" customWidth="1"/>
  </cols>
  <sheetData>
    <row r="1" spans="2:11" ht="18" x14ac:dyDescent="0.25">
      <c r="B1" s="291"/>
      <c r="C1" s="291"/>
      <c r="D1" s="291"/>
      <c r="E1" s="291"/>
      <c r="F1" s="291"/>
      <c r="G1" s="291"/>
      <c r="H1" s="291"/>
      <c r="I1" s="291"/>
      <c r="J1" s="291"/>
      <c r="K1" s="291"/>
    </row>
    <row r="2" spans="2:11" ht="15.75" customHeight="1" x14ac:dyDescent="0.25">
      <c r="B2" s="277" t="s">
        <v>8</v>
      </c>
      <c r="C2" s="277"/>
      <c r="D2" s="277"/>
      <c r="E2" s="277"/>
      <c r="F2" s="277"/>
      <c r="G2" s="277"/>
      <c r="H2" s="277"/>
      <c r="I2" s="277"/>
      <c r="J2" s="277"/>
      <c r="K2" s="277"/>
    </row>
    <row r="3" spans="2:11" ht="18" x14ac:dyDescent="0.25">
      <c r="B3" s="291"/>
      <c r="C3" s="291"/>
      <c r="D3" s="291"/>
      <c r="E3" s="291"/>
      <c r="F3" s="291"/>
      <c r="G3" s="291"/>
      <c r="H3" s="291"/>
      <c r="I3" s="291"/>
      <c r="J3" s="291"/>
      <c r="K3" s="291"/>
    </row>
    <row r="4" spans="2:11" ht="15.75" customHeight="1" x14ac:dyDescent="0.25">
      <c r="B4" s="277" t="s">
        <v>38</v>
      </c>
      <c r="C4" s="277"/>
      <c r="D4" s="277"/>
      <c r="E4" s="277"/>
      <c r="F4" s="277"/>
      <c r="G4" s="277"/>
      <c r="H4" s="277"/>
      <c r="I4" s="277"/>
      <c r="J4" s="277"/>
      <c r="K4" s="277"/>
    </row>
    <row r="5" spans="2:11" ht="18" x14ac:dyDescent="0.25">
      <c r="B5" s="291"/>
      <c r="C5" s="291"/>
      <c r="D5" s="291"/>
      <c r="E5" s="291"/>
      <c r="F5" s="291"/>
      <c r="G5" s="291"/>
      <c r="H5" s="291"/>
      <c r="I5" s="291"/>
      <c r="J5" s="291"/>
      <c r="K5" s="291"/>
    </row>
    <row r="6" spans="2:11" ht="15.75" customHeight="1" x14ac:dyDescent="0.25">
      <c r="B6" s="277" t="s">
        <v>159</v>
      </c>
      <c r="C6" s="277"/>
      <c r="D6" s="277"/>
      <c r="E6" s="277"/>
      <c r="F6" s="277"/>
      <c r="G6" s="277"/>
      <c r="H6" s="277"/>
      <c r="I6" s="277"/>
      <c r="J6" s="277"/>
      <c r="K6" s="277"/>
    </row>
    <row r="7" spans="2:11" ht="18" x14ac:dyDescent="0.25">
      <c r="B7" s="298"/>
      <c r="C7" s="298"/>
      <c r="D7" s="298"/>
      <c r="E7" s="298"/>
      <c r="F7" s="298"/>
      <c r="G7" s="298"/>
      <c r="H7" s="298"/>
      <c r="I7" s="298"/>
      <c r="J7" s="298"/>
      <c r="K7" s="298"/>
    </row>
    <row r="8" spans="2:11" ht="45" customHeight="1" x14ac:dyDescent="0.25">
      <c r="B8" s="295" t="s">
        <v>4</v>
      </c>
      <c r="C8" s="296"/>
      <c r="D8" s="296"/>
      <c r="E8" s="296"/>
      <c r="F8" s="297"/>
      <c r="G8" s="235" t="s">
        <v>234</v>
      </c>
      <c r="H8" s="235" t="s">
        <v>237</v>
      </c>
      <c r="I8" s="235" t="s">
        <v>238</v>
      </c>
      <c r="J8" s="203" t="s">
        <v>16</v>
      </c>
      <c r="K8" s="203" t="s">
        <v>34</v>
      </c>
    </row>
    <row r="9" spans="2:11" x14ac:dyDescent="0.25">
      <c r="B9" s="292">
        <v>1</v>
      </c>
      <c r="C9" s="293"/>
      <c r="D9" s="293"/>
      <c r="E9" s="293"/>
      <c r="F9" s="294"/>
      <c r="G9" s="194">
        <v>4</v>
      </c>
      <c r="H9" s="25">
        <v>3</v>
      </c>
      <c r="I9" s="23">
        <v>4</v>
      </c>
      <c r="J9" s="25" t="s">
        <v>40</v>
      </c>
      <c r="K9" s="25" t="s">
        <v>41</v>
      </c>
    </row>
    <row r="10" spans="2:11" x14ac:dyDescent="0.25">
      <c r="B10" s="4"/>
      <c r="C10" s="4"/>
      <c r="D10" s="4"/>
      <c r="E10" s="4"/>
      <c r="F10" s="4" t="s">
        <v>33</v>
      </c>
      <c r="G10" s="38">
        <f>SUM(G11,G42)</f>
        <v>12847648.500000002</v>
      </c>
      <c r="H10" s="38">
        <f>SUM(H11,H42)</f>
        <v>15555476.289999999</v>
      </c>
      <c r="I10" s="220">
        <f>SUM(I11,I42)</f>
        <v>15001699.17</v>
      </c>
      <c r="J10" s="154">
        <f>I10/G10*100</f>
        <v>116.76610836605623</v>
      </c>
      <c r="K10" s="154">
        <f>I10/H10*100</f>
        <v>96.439986088011977</v>
      </c>
    </row>
    <row r="11" spans="2:11" x14ac:dyDescent="0.25">
      <c r="B11" s="4">
        <v>6</v>
      </c>
      <c r="C11" s="4"/>
      <c r="D11" s="4"/>
      <c r="E11" s="4"/>
      <c r="F11" s="4" t="s">
        <v>3</v>
      </c>
      <c r="G11" s="35">
        <f>SUM(G12,G20,G25,G28,G35,G40)</f>
        <v>12847146.500000002</v>
      </c>
      <c r="H11" s="35">
        <f>SUM(H12,H20,H25,H28,H35,H40)</f>
        <v>15551711.289999999</v>
      </c>
      <c r="I11" s="35">
        <f>SUM(I12,I20,I25,I28,I35,I40)</f>
        <v>14997934.17</v>
      </c>
      <c r="J11" s="154">
        <f t="shared" ref="J11:J49" si="0">I11/G11*100</f>
        <v>116.74136486261753</v>
      </c>
      <c r="K11" s="154">
        <f t="shared" ref="K11:K12" si="1">I11/H11*100</f>
        <v>96.439124224508419</v>
      </c>
    </row>
    <row r="12" spans="2:11" ht="25.5" x14ac:dyDescent="0.25">
      <c r="B12" s="4"/>
      <c r="C12" s="4">
        <v>63</v>
      </c>
      <c r="D12" s="4"/>
      <c r="E12" s="4"/>
      <c r="F12" s="4" t="s">
        <v>9</v>
      </c>
      <c r="G12" s="38">
        <f>SUM(G13,G15,G18)</f>
        <v>333960.27</v>
      </c>
      <c r="H12" s="38">
        <v>468133.04</v>
      </c>
      <c r="I12" s="38">
        <f t="shared" ref="I12" si="2">SUM(I13,I15,I18)</f>
        <v>269250.95</v>
      </c>
      <c r="J12" s="154">
        <f t="shared" si="0"/>
        <v>80.623647238038217</v>
      </c>
      <c r="K12" s="154">
        <f t="shared" si="1"/>
        <v>57.515904025915376</v>
      </c>
    </row>
    <row r="13" spans="2:11" x14ac:dyDescent="0.25">
      <c r="B13" s="5"/>
      <c r="C13" s="12"/>
      <c r="D13" s="12">
        <v>634</v>
      </c>
      <c r="E13" s="12"/>
      <c r="F13" s="12" t="s">
        <v>42</v>
      </c>
      <c r="G13" s="38">
        <f t="shared" ref="G13:I13" si="3">SUM(G14)</f>
        <v>96011.76</v>
      </c>
      <c r="H13" s="38"/>
      <c r="I13" s="38">
        <f t="shared" si="3"/>
        <v>15371.81</v>
      </c>
      <c r="J13" s="154">
        <f t="shared" si="0"/>
        <v>16.010340816583302</v>
      </c>
      <c r="K13" s="154"/>
    </row>
    <row r="14" spans="2:11" x14ac:dyDescent="0.25">
      <c r="B14" s="5"/>
      <c r="C14" s="12"/>
      <c r="D14" s="12"/>
      <c r="E14" s="5">
        <v>6341</v>
      </c>
      <c r="F14" s="5" t="s">
        <v>43</v>
      </c>
      <c r="G14" s="66">
        <v>96011.76</v>
      </c>
      <c r="H14" s="34"/>
      <c r="I14" s="196">
        <v>15371.81</v>
      </c>
      <c r="J14" s="154">
        <f t="shared" si="0"/>
        <v>16.010340816583302</v>
      </c>
      <c r="K14" s="154"/>
    </row>
    <row r="15" spans="2:11" ht="25.5" x14ac:dyDescent="0.25">
      <c r="B15" s="5"/>
      <c r="C15" s="12"/>
      <c r="D15" s="12">
        <v>636</v>
      </c>
      <c r="E15" s="5"/>
      <c r="F15" s="37" t="s">
        <v>45</v>
      </c>
      <c r="G15" s="38">
        <f>SUM(G16:G17)</f>
        <v>67270.929999999993</v>
      </c>
      <c r="H15" s="38"/>
      <c r="I15" s="38">
        <f>SUM(I16:I17)</f>
        <v>95097.98000000001</v>
      </c>
      <c r="J15" s="154">
        <f t="shared" si="0"/>
        <v>141.36563891713706</v>
      </c>
      <c r="K15" s="154"/>
    </row>
    <row r="16" spans="2:11" ht="25.5" x14ac:dyDescent="0.25">
      <c r="B16" s="5"/>
      <c r="C16" s="12"/>
      <c r="D16" s="12"/>
      <c r="E16" s="5">
        <v>6361</v>
      </c>
      <c r="F16" s="14" t="s">
        <v>44</v>
      </c>
      <c r="G16" s="66">
        <v>23560</v>
      </c>
      <c r="H16" s="34"/>
      <c r="I16" s="66">
        <v>35385.68</v>
      </c>
      <c r="J16" s="154">
        <f t="shared" si="0"/>
        <v>150.19388794567064</v>
      </c>
      <c r="K16" s="154"/>
    </row>
    <row r="17" spans="2:11" ht="25.5" x14ac:dyDescent="0.25">
      <c r="B17" s="5"/>
      <c r="C17" s="12"/>
      <c r="D17" s="12"/>
      <c r="E17" s="5">
        <v>6362</v>
      </c>
      <c r="F17" s="14" t="s">
        <v>46</v>
      </c>
      <c r="G17" s="66">
        <v>43710.93</v>
      </c>
      <c r="H17" s="34"/>
      <c r="I17" s="66">
        <v>59712.3</v>
      </c>
      <c r="J17" s="154">
        <f t="shared" si="0"/>
        <v>136.60725132135144</v>
      </c>
      <c r="K17" s="154"/>
    </row>
    <row r="18" spans="2:11" x14ac:dyDescent="0.25">
      <c r="B18" s="5"/>
      <c r="C18" s="12"/>
      <c r="D18" s="12">
        <v>638</v>
      </c>
      <c r="E18" s="5"/>
      <c r="F18" s="37" t="s">
        <v>47</v>
      </c>
      <c r="G18" s="38">
        <f t="shared" ref="G18:I18" si="4">SUM(G19)</f>
        <v>170677.58</v>
      </c>
      <c r="H18" s="38"/>
      <c r="I18" s="38">
        <f t="shared" si="4"/>
        <v>158781.16</v>
      </c>
      <c r="J18" s="154">
        <f t="shared" si="0"/>
        <v>93.029887112296777</v>
      </c>
      <c r="K18" s="154"/>
    </row>
    <row r="19" spans="2:11" x14ac:dyDescent="0.25">
      <c r="B19" s="5"/>
      <c r="C19" s="12"/>
      <c r="D19" s="12"/>
      <c r="E19" s="5">
        <v>6381</v>
      </c>
      <c r="F19" s="14" t="s">
        <v>48</v>
      </c>
      <c r="G19" s="66">
        <v>170677.58</v>
      </c>
      <c r="H19" s="34"/>
      <c r="I19" s="66">
        <v>158781.16</v>
      </c>
      <c r="J19" s="154">
        <f t="shared" si="0"/>
        <v>93.029887112296777</v>
      </c>
      <c r="K19" s="154"/>
    </row>
    <row r="20" spans="2:11" x14ac:dyDescent="0.25">
      <c r="B20" s="5"/>
      <c r="C20" s="12">
        <v>64</v>
      </c>
      <c r="D20" s="12"/>
      <c r="E20" s="5"/>
      <c r="F20" s="4" t="s">
        <v>49</v>
      </c>
      <c r="G20" s="38">
        <f t="shared" ref="G20:I20" si="5">SUM(G21)</f>
        <v>60587.380000000005</v>
      </c>
      <c r="H20" s="38">
        <v>57885</v>
      </c>
      <c r="I20" s="38">
        <f t="shared" si="5"/>
        <v>57719.240000000005</v>
      </c>
      <c r="J20" s="154">
        <f t="shared" si="0"/>
        <v>95.266109873046162</v>
      </c>
      <c r="K20" s="154">
        <f>I20/H20*100</f>
        <v>99.713639112032496</v>
      </c>
    </row>
    <row r="21" spans="2:11" x14ac:dyDescent="0.25">
      <c r="B21" s="5"/>
      <c r="C21" s="12"/>
      <c r="D21" s="12">
        <v>641</v>
      </c>
      <c r="E21" s="5"/>
      <c r="F21" s="4" t="s">
        <v>50</v>
      </c>
      <c r="G21" s="38">
        <f t="shared" ref="G21:I21" si="6">SUM(G22:G24)</f>
        <v>60587.380000000005</v>
      </c>
      <c r="H21" s="38"/>
      <c r="I21" s="38">
        <f t="shared" si="6"/>
        <v>57719.240000000005</v>
      </c>
      <c r="J21" s="154">
        <f t="shared" si="0"/>
        <v>95.266109873046162</v>
      </c>
      <c r="K21" s="154"/>
    </row>
    <row r="22" spans="2:11" x14ac:dyDescent="0.25">
      <c r="B22" s="5"/>
      <c r="C22" s="12"/>
      <c r="D22" s="12"/>
      <c r="E22" s="5">
        <v>6413</v>
      </c>
      <c r="F22" s="9" t="s">
        <v>51</v>
      </c>
      <c r="G22" s="66">
        <v>7.94</v>
      </c>
      <c r="H22" s="34"/>
      <c r="I22" s="66">
        <v>11.04</v>
      </c>
      <c r="J22" s="154">
        <f t="shared" si="0"/>
        <v>139.04282115869015</v>
      </c>
      <c r="K22" s="154"/>
    </row>
    <row r="23" spans="2:11" x14ac:dyDescent="0.25">
      <c r="B23" s="5"/>
      <c r="C23" s="12"/>
      <c r="D23" s="12"/>
      <c r="E23" s="5">
        <v>6414</v>
      </c>
      <c r="F23" s="9" t="s">
        <v>52</v>
      </c>
      <c r="G23" s="66">
        <v>14694.44</v>
      </c>
      <c r="H23" s="34"/>
      <c r="I23" s="66">
        <v>11823.2</v>
      </c>
      <c r="J23" s="154">
        <f t="shared" si="0"/>
        <v>80.460364600488361</v>
      </c>
      <c r="K23" s="154"/>
    </row>
    <row r="24" spans="2:11" x14ac:dyDescent="0.25">
      <c r="B24" s="5"/>
      <c r="C24" s="12"/>
      <c r="D24" s="12"/>
      <c r="E24" s="5">
        <v>6416</v>
      </c>
      <c r="F24" s="9" t="s">
        <v>53</v>
      </c>
      <c r="G24" s="66">
        <v>45885</v>
      </c>
      <c r="H24" s="34"/>
      <c r="I24" s="66">
        <v>45885</v>
      </c>
      <c r="J24" s="154">
        <f t="shared" si="0"/>
        <v>100</v>
      </c>
      <c r="K24" s="154"/>
    </row>
    <row r="25" spans="2:11" ht="25.5" x14ac:dyDescent="0.25">
      <c r="B25" s="5"/>
      <c r="C25" s="12">
        <v>65</v>
      </c>
      <c r="D25" s="12"/>
      <c r="E25" s="5"/>
      <c r="F25" s="4" t="s">
        <v>54</v>
      </c>
      <c r="G25" s="38">
        <f t="shared" ref="G25:I25" si="7">SUM(G26)</f>
        <v>736940.61</v>
      </c>
      <c r="H25" s="38">
        <v>1003000</v>
      </c>
      <c r="I25" s="38">
        <f t="shared" si="7"/>
        <v>835385.68</v>
      </c>
      <c r="J25" s="154">
        <f t="shared" si="0"/>
        <v>113.35861651049466</v>
      </c>
      <c r="K25" s="154">
        <f>I25/H25*100</f>
        <v>83.288701894317057</v>
      </c>
    </row>
    <row r="26" spans="2:11" x14ac:dyDescent="0.25">
      <c r="B26" s="5"/>
      <c r="C26" s="12"/>
      <c r="D26" s="12">
        <v>652</v>
      </c>
      <c r="E26" s="5"/>
      <c r="F26" s="4" t="s">
        <v>55</v>
      </c>
      <c r="G26" s="38">
        <f t="shared" ref="G26:I26" si="8">SUM(G27)</f>
        <v>736940.61</v>
      </c>
      <c r="H26" s="38"/>
      <c r="I26" s="38">
        <f t="shared" si="8"/>
        <v>835385.68</v>
      </c>
      <c r="J26" s="154">
        <f t="shared" si="0"/>
        <v>113.35861651049466</v>
      </c>
      <c r="K26" s="154"/>
    </row>
    <row r="27" spans="2:11" x14ac:dyDescent="0.25">
      <c r="B27" s="5"/>
      <c r="C27" s="12"/>
      <c r="D27" s="12"/>
      <c r="E27" s="5">
        <v>6526</v>
      </c>
      <c r="F27" s="9" t="s">
        <v>56</v>
      </c>
      <c r="G27" s="66">
        <v>736940.61</v>
      </c>
      <c r="H27" s="34"/>
      <c r="I27" s="66">
        <v>835385.68</v>
      </c>
      <c r="J27" s="154">
        <f t="shared" si="0"/>
        <v>113.35861651049466</v>
      </c>
      <c r="K27" s="154"/>
    </row>
    <row r="28" spans="2:11" ht="38.25" x14ac:dyDescent="0.25">
      <c r="B28" s="5"/>
      <c r="C28" s="12">
        <v>66</v>
      </c>
      <c r="D28" s="12"/>
      <c r="E28" s="5"/>
      <c r="F28" s="4" t="s">
        <v>57</v>
      </c>
      <c r="G28" s="38">
        <f t="shared" ref="G28:I28" si="9">SUM(G29,G32)</f>
        <v>2106333.15</v>
      </c>
      <c r="H28" s="38">
        <v>2271000</v>
      </c>
      <c r="I28" s="38">
        <f t="shared" si="9"/>
        <v>2386387.98</v>
      </c>
      <c r="J28" s="154">
        <f t="shared" si="0"/>
        <v>113.29584686069248</v>
      </c>
      <c r="K28" s="154">
        <f>I28/H28*100</f>
        <v>105.0809326287979</v>
      </c>
    </row>
    <row r="29" spans="2:11" x14ac:dyDescent="0.25">
      <c r="B29" s="5"/>
      <c r="C29" s="12"/>
      <c r="D29" s="12">
        <v>661</v>
      </c>
      <c r="E29" s="5"/>
      <c r="F29" s="4" t="s">
        <v>23</v>
      </c>
      <c r="G29" s="38">
        <f>SUM(G30:G31)</f>
        <v>2105698.15</v>
      </c>
      <c r="H29" s="38"/>
      <c r="I29" s="38">
        <f>SUM(I30:I31)</f>
        <v>2381387.98</v>
      </c>
      <c r="J29" s="154">
        <f t="shared" si="0"/>
        <v>113.09256172353099</v>
      </c>
      <c r="K29" s="154"/>
    </row>
    <row r="30" spans="2:11" x14ac:dyDescent="0.25">
      <c r="B30" s="5"/>
      <c r="C30" s="12"/>
      <c r="D30" s="12"/>
      <c r="E30" s="5">
        <v>6614</v>
      </c>
      <c r="F30" s="9" t="s">
        <v>58</v>
      </c>
      <c r="G30" s="66">
        <v>1450157.57</v>
      </c>
      <c r="H30" s="34"/>
      <c r="I30" s="66">
        <v>1661401.6</v>
      </c>
      <c r="J30" s="154">
        <f t="shared" si="0"/>
        <v>114.56697081545421</v>
      </c>
      <c r="K30" s="154"/>
    </row>
    <row r="31" spans="2:11" x14ac:dyDescent="0.25">
      <c r="B31" s="5"/>
      <c r="C31" s="12"/>
      <c r="D31" s="12"/>
      <c r="E31" s="5">
        <v>6615</v>
      </c>
      <c r="F31" s="9" t="s">
        <v>59</v>
      </c>
      <c r="G31" s="66">
        <v>655540.57999999996</v>
      </c>
      <c r="H31" s="34"/>
      <c r="I31" s="66">
        <v>719986.38</v>
      </c>
      <c r="J31" s="154">
        <f t="shared" si="0"/>
        <v>109.83093983289334</v>
      </c>
      <c r="K31" s="154"/>
    </row>
    <row r="32" spans="2:11" ht="25.5" x14ac:dyDescent="0.25">
      <c r="B32" s="5"/>
      <c r="C32" s="12"/>
      <c r="D32" s="12">
        <v>663</v>
      </c>
      <c r="E32" s="5"/>
      <c r="F32" s="4" t="s">
        <v>60</v>
      </c>
      <c r="G32" s="38">
        <f t="shared" ref="G32:I32" si="10">SUM(G33:G34)</f>
        <v>635</v>
      </c>
      <c r="H32" s="38"/>
      <c r="I32" s="38">
        <f t="shared" si="10"/>
        <v>5000</v>
      </c>
      <c r="J32" s="154">
        <f t="shared" si="0"/>
        <v>787.40157480314963</v>
      </c>
      <c r="K32" s="154"/>
    </row>
    <row r="33" spans="2:11" x14ac:dyDescent="0.25">
      <c r="B33" s="5"/>
      <c r="C33" s="12"/>
      <c r="D33" s="12"/>
      <c r="E33" s="5">
        <v>6631</v>
      </c>
      <c r="F33" s="9" t="s">
        <v>61</v>
      </c>
      <c r="G33" s="66">
        <v>635</v>
      </c>
      <c r="H33" s="34"/>
      <c r="I33" s="66">
        <v>5000</v>
      </c>
      <c r="J33" s="154">
        <f t="shared" si="0"/>
        <v>787.40157480314963</v>
      </c>
      <c r="K33" s="154"/>
    </row>
    <row r="34" spans="2:11" x14ac:dyDescent="0.25">
      <c r="B34" s="5"/>
      <c r="C34" s="12"/>
      <c r="D34" s="12"/>
      <c r="E34" s="5">
        <v>6632</v>
      </c>
      <c r="F34" s="9" t="s">
        <v>62</v>
      </c>
      <c r="G34" s="66">
        <v>0</v>
      </c>
      <c r="H34" s="34"/>
      <c r="I34" s="66">
        <v>0</v>
      </c>
      <c r="J34" s="154">
        <v>0</v>
      </c>
      <c r="K34" s="154"/>
    </row>
    <row r="35" spans="2:11" ht="25.5" x14ac:dyDescent="0.25">
      <c r="B35" s="5"/>
      <c r="C35" s="12">
        <v>67</v>
      </c>
      <c r="D35" s="12"/>
      <c r="E35" s="5"/>
      <c r="F35" s="4" t="s">
        <v>63</v>
      </c>
      <c r="G35" s="38">
        <f t="shared" ref="G35:I35" si="11">SUM(G36,G39)</f>
        <v>9274181.1100000013</v>
      </c>
      <c r="H35" s="38">
        <v>11376917</v>
      </c>
      <c r="I35" s="38">
        <f t="shared" si="11"/>
        <v>11055909.530000001</v>
      </c>
      <c r="J35" s="154">
        <f t="shared" si="0"/>
        <v>119.21170612118874</v>
      </c>
      <c r="K35" s="154">
        <f>I35/H35*100</f>
        <v>97.178431819446359</v>
      </c>
    </row>
    <row r="36" spans="2:11" ht="25.5" x14ac:dyDescent="0.25">
      <c r="B36" s="5"/>
      <c r="C36" s="12"/>
      <c r="D36" s="12">
        <v>671</v>
      </c>
      <c r="E36" s="5"/>
      <c r="F36" s="4" t="s">
        <v>64</v>
      </c>
      <c r="G36" s="38">
        <f t="shared" ref="G36:I36" si="12">SUM(G37:G38)</f>
        <v>578161.06000000006</v>
      </c>
      <c r="H36" s="38"/>
      <c r="I36" s="38">
        <f t="shared" si="12"/>
        <v>911932.32000000007</v>
      </c>
      <c r="J36" s="154">
        <f t="shared" si="0"/>
        <v>157.72980629307688</v>
      </c>
      <c r="K36" s="154"/>
    </row>
    <row r="37" spans="2:11" ht="25.5" x14ac:dyDescent="0.25">
      <c r="B37" s="5"/>
      <c r="C37" s="12"/>
      <c r="D37" s="12"/>
      <c r="E37" s="5">
        <v>6711</v>
      </c>
      <c r="F37" s="9" t="s">
        <v>65</v>
      </c>
      <c r="G37" s="66">
        <v>135695.35999999999</v>
      </c>
      <c r="H37" s="34"/>
      <c r="I37" s="66">
        <v>211512.82</v>
      </c>
      <c r="J37" s="154">
        <f t="shared" si="0"/>
        <v>155.87328851922427</v>
      </c>
      <c r="K37" s="154"/>
    </row>
    <row r="38" spans="2:11" ht="25.5" x14ac:dyDescent="0.25">
      <c r="B38" s="5"/>
      <c r="C38" s="12"/>
      <c r="D38" s="12"/>
      <c r="E38" s="5">
        <v>6712</v>
      </c>
      <c r="F38" s="9" t="s">
        <v>66</v>
      </c>
      <c r="G38" s="66">
        <v>442465.7</v>
      </c>
      <c r="H38" s="34"/>
      <c r="I38" s="66">
        <v>700419.5</v>
      </c>
      <c r="J38" s="154">
        <f t="shared" si="0"/>
        <v>158.29916307636952</v>
      </c>
      <c r="K38" s="154"/>
    </row>
    <row r="39" spans="2:11" x14ac:dyDescent="0.25">
      <c r="B39" s="5"/>
      <c r="C39" s="12"/>
      <c r="D39" s="12">
        <v>673</v>
      </c>
      <c r="E39" s="5"/>
      <c r="F39" s="4" t="s">
        <v>67</v>
      </c>
      <c r="G39" s="64">
        <v>8696020.0500000007</v>
      </c>
      <c r="H39" s="38"/>
      <c r="I39" s="64">
        <v>10143977.210000001</v>
      </c>
      <c r="J39" s="154">
        <f t="shared" si="0"/>
        <v>116.65080291529458</v>
      </c>
      <c r="K39" s="154"/>
    </row>
    <row r="40" spans="2:11" x14ac:dyDescent="0.25">
      <c r="B40" s="5"/>
      <c r="C40" s="12">
        <v>68</v>
      </c>
      <c r="D40" s="12"/>
      <c r="E40" s="12"/>
      <c r="F40" s="4" t="s">
        <v>68</v>
      </c>
      <c r="G40" s="38">
        <f>SUM(G41)</f>
        <v>335143.98</v>
      </c>
      <c r="H40" s="38">
        <v>374776.25</v>
      </c>
      <c r="I40" s="38">
        <f>SUM(I41)</f>
        <v>393280.79</v>
      </c>
      <c r="J40" s="154">
        <f t="shared" si="0"/>
        <v>117.3468161355606</v>
      </c>
      <c r="K40" s="154">
        <f>I40/H40*100</f>
        <v>104.93749003572131</v>
      </c>
    </row>
    <row r="41" spans="2:11" x14ac:dyDescent="0.25">
      <c r="B41" s="5"/>
      <c r="C41" s="12"/>
      <c r="D41" s="12">
        <v>683</v>
      </c>
      <c r="E41" s="12"/>
      <c r="F41" s="4" t="s">
        <v>69</v>
      </c>
      <c r="G41" s="64">
        <v>335143.98</v>
      </c>
      <c r="H41" s="38"/>
      <c r="I41" s="64">
        <v>393280.79</v>
      </c>
      <c r="J41" s="154">
        <f t="shared" si="0"/>
        <v>117.3468161355606</v>
      </c>
      <c r="K41" s="154"/>
    </row>
    <row r="42" spans="2:11" ht="16.5" customHeight="1" x14ac:dyDescent="0.25">
      <c r="B42" s="12">
        <v>7</v>
      </c>
      <c r="C42" s="5"/>
      <c r="D42" s="5"/>
      <c r="E42" s="5"/>
      <c r="F42" s="4" t="s">
        <v>14</v>
      </c>
      <c r="G42" s="63">
        <f t="shared" ref="G42:I42" si="13">SUM(G43)</f>
        <v>502</v>
      </c>
      <c r="H42" s="63">
        <f>SUM(H43)</f>
        <v>3765</v>
      </c>
      <c r="I42" s="63">
        <f t="shared" si="13"/>
        <v>3765</v>
      </c>
      <c r="J42" s="154">
        <f t="shared" si="0"/>
        <v>750</v>
      </c>
      <c r="K42" s="154">
        <f>I42/H42*100</f>
        <v>100</v>
      </c>
    </row>
    <row r="43" spans="2:11" ht="30.75" customHeight="1" x14ac:dyDescent="0.25">
      <c r="B43" s="5"/>
      <c r="C43" s="12">
        <v>72</v>
      </c>
      <c r="D43" s="12"/>
      <c r="E43" s="12"/>
      <c r="F43" s="37" t="s">
        <v>15</v>
      </c>
      <c r="G43" s="38">
        <f>SUM(G44+G46+G48)</f>
        <v>502</v>
      </c>
      <c r="H43" s="38">
        <v>3765</v>
      </c>
      <c r="I43" s="38">
        <f>SUM(I44+I46+I48)</f>
        <v>3765</v>
      </c>
      <c r="J43" s="154">
        <f t="shared" si="0"/>
        <v>750</v>
      </c>
      <c r="K43" s="154">
        <f>I43/H43*100</f>
        <v>100</v>
      </c>
    </row>
    <row r="44" spans="2:11" x14ac:dyDescent="0.25">
      <c r="B44" s="5"/>
      <c r="C44" s="12"/>
      <c r="D44" s="12">
        <v>721</v>
      </c>
      <c r="E44" s="12"/>
      <c r="F44" s="37" t="s">
        <v>24</v>
      </c>
      <c r="G44" s="38">
        <f t="shared" ref="G44:I44" si="14">G45</f>
        <v>0</v>
      </c>
      <c r="H44" s="38"/>
      <c r="I44" s="38">
        <f t="shared" si="14"/>
        <v>0</v>
      </c>
      <c r="J44" s="154">
        <v>0</v>
      </c>
      <c r="K44" s="154"/>
    </row>
    <row r="45" spans="2:11" x14ac:dyDescent="0.25">
      <c r="B45" s="5"/>
      <c r="C45" s="5"/>
      <c r="D45" s="5"/>
      <c r="E45" s="5">
        <v>7211</v>
      </c>
      <c r="F45" s="14" t="s">
        <v>25</v>
      </c>
      <c r="G45" s="66">
        <v>0</v>
      </c>
      <c r="H45" s="34"/>
      <c r="I45" s="66">
        <v>0</v>
      </c>
      <c r="J45" s="154">
        <v>0</v>
      </c>
      <c r="K45" s="154"/>
    </row>
    <row r="46" spans="2:11" s="104" customFormat="1" x14ac:dyDescent="0.25">
      <c r="B46" s="12"/>
      <c r="C46" s="12"/>
      <c r="D46" s="12">
        <v>722</v>
      </c>
      <c r="E46" s="12"/>
      <c r="F46" s="37" t="s">
        <v>230</v>
      </c>
      <c r="G46" s="64">
        <f>G47</f>
        <v>102</v>
      </c>
      <c r="H46" s="38"/>
      <c r="I46" s="64">
        <f>I47</f>
        <v>0</v>
      </c>
      <c r="J46" s="154">
        <f t="shared" si="0"/>
        <v>0</v>
      </c>
      <c r="K46" s="154"/>
    </row>
    <row r="47" spans="2:11" s="79" customFormat="1" x14ac:dyDescent="0.25">
      <c r="B47" s="5"/>
      <c r="C47" s="5"/>
      <c r="D47" s="5"/>
      <c r="E47" s="5">
        <v>7224</v>
      </c>
      <c r="F47" s="14" t="s">
        <v>135</v>
      </c>
      <c r="G47" s="66">
        <v>102</v>
      </c>
      <c r="H47" s="34"/>
      <c r="I47" s="66">
        <v>0</v>
      </c>
      <c r="J47" s="154">
        <f t="shared" si="0"/>
        <v>0</v>
      </c>
      <c r="K47" s="154"/>
    </row>
    <row r="48" spans="2:11" s="104" customFormat="1" x14ac:dyDescent="0.25">
      <c r="B48" s="12"/>
      <c r="C48" s="12"/>
      <c r="D48" s="12">
        <v>723</v>
      </c>
      <c r="E48" s="12"/>
      <c r="F48" s="37" t="s">
        <v>184</v>
      </c>
      <c r="G48" s="38">
        <f t="shared" ref="G48:I48" si="15">G49</f>
        <v>400</v>
      </c>
      <c r="H48" s="38"/>
      <c r="I48" s="38">
        <f t="shared" si="15"/>
        <v>3765</v>
      </c>
      <c r="J48" s="154">
        <f t="shared" si="0"/>
        <v>941.25</v>
      </c>
      <c r="K48" s="154"/>
    </row>
    <row r="49" spans="2:11" x14ac:dyDescent="0.25">
      <c r="B49" s="5"/>
      <c r="C49" s="5"/>
      <c r="D49" s="5"/>
      <c r="E49" s="5">
        <v>7231</v>
      </c>
      <c r="F49" s="14" t="s">
        <v>70</v>
      </c>
      <c r="G49" s="66">
        <v>400</v>
      </c>
      <c r="H49" s="34"/>
      <c r="I49" s="66">
        <v>3765</v>
      </c>
      <c r="J49" s="154">
        <f t="shared" si="0"/>
        <v>941.25</v>
      </c>
      <c r="K49" s="154"/>
    </row>
    <row r="50" spans="2:11" x14ac:dyDescent="0.25">
      <c r="B50" s="40"/>
      <c r="C50" s="40"/>
      <c r="D50" s="40"/>
      <c r="E50" s="40"/>
      <c r="F50" s="41"/>
      <c r="G50" s="68"/>
      <c r="H50" s="42"/>
      <c r="I50" s="68"/>
      <c r="J50" s="43"/>
      <c r="K50" s="43"/>
    </row>
    <row r="51" spans="2:11" ht="9" customHeight="1" x14ac:dyDescent="0.25">
      <c r="B51" s="40"/>
      <c r="C51" s="40"/>
      <c r="D51" s="40"/>
      <c r="E51" s="40"/>
      <c r="F51" s="41"/>
      <c r="G51" s="68"/>
      <c r="H51" s="42"/>
      <c r="I51" s="68"/>
      <c r="J51" s="43"/>
      <c r="K51" s="43"/>
    </row>
    <row r="52" spans="2:11" hidden="1" x14ac:dyDescent="0.25">
      <c r="B52" s="40"/>
      <c r="C52" s="40"/>
      <c r="D52" s="40"/>
      <c r="E52" s="40"/>
      <c r="F52" s="41"/>
      <c r="G52" s="68"/>
      <c r="H52" s="42"/>
      <c r="I52" s="68"/>
      <c r="J52" s="43"/>
      <c r="K52" s="43"/>
    </row>
    <row r="53" spans="2:11" hidden="1" x14ac:dyDescent="0.25">
      <c r="B53" s="40"/>
      <c r="C53" s="40"/>
      <c r="D53" s="40"/>
      <c r="E53" s="40"/>
      <c r="F53" s="41"/>
      <c r="G53" s="68"/>
      <c r="H53" s="42"/>
      <c r="I53" s="68"/>
      <c r="J53" s="43"/>
      <c r="K53" s="43"/>
    </row>
    <row r="54" spans="2:11" hidden="1" x14ac:dyDescent="0.25">
      <c r="B54" s="40"/>
      <c r="C54" s="40"/>
      <c r="D54" s="40"/>
      <c r="E54" s="40"/>
      <c r="F54" s="41"/>
      <c r="G54" s="68"/>
      <c r="H54" s="42"/>
      <c r="I54" s="68"/>
      <c r="J54" s="43"/>
      <c r="K54" s="43"/>
    </row>
    <row r="55" spans="2:11" ht="36.75" customHeight="1" x14ac:dyDescent="0.25">
      <c r="B55" s="277" t="s">
        <v>158</v>
      </c>
      <c r="C55" s="277"/>
      <c r="D55" s="277"/>
      <c r="E55" s="277"/>
      <c r="F55" s="277"/>
      <c r="G55" s="277"/>
      <c r="H55" s="277"/>
      <c r="I55" s="277"/>
      <c r="J55" s="277"/>
      <c r="K55" s="277"/>
    </row>
    <row r="56" spans="2:11" ht="25.5" x14ac:dyDescent="0.25">
      <c r="B56" s="295" t="s">
        <v>4</v>
      </c>
      <c r="C56" s="296"/>
      <c r="D56" s="296"/>
      <c r="E56" s="296"/>
      <c r="F56" s="297"/>
      <c r="G56" s="235" t="s">
        <v>234</v>
      </c>
      <c r="H56" s="235" t="s">
        <v>237</v>
      </c>
      <c r="I56" s="235" t="s">
        <v>238</v>
      </c>
      <c r="J56" s="203" t="s">
        <v>16</v>
      </c>
      <c r="K56" s="203" t="s">
        <v>34</v>
      </c>
    </row>
    <row r="57" spans="2:11" x14ac:dyDescent="0.25">
      <c r="B57" s="292">
        <v>1</v>
      </c>
      <c r="C57" s="293"/>
      <c r="D57" s="293"/>
      <c r="E57" s="293"/>
      <c r="F57" s="294"/>
      <c r="G57" s="194">
        <v>4</v>
      </c>
      <c r="H57" s="25">
        <v>3</v>
      </c>
      <c r="I57" s="23">
        <v>4</v>
      </c>
      <c r="J57" s="25" t="s">
        <v>40</v>
      </c>
      <c r="K57" s="25" t="s">
        <v>41</v>
      </c>
    </row>
    <row r="58" spans="2:11" x14ac:dyDescent="0.25">
      <c r="B58" s="4"/>
      <c r="C58" s="4"/>
      <c r="D58" s="4"/>
      <c r="E58" s="4"/>
      <c r="F58" s="4" t="s">
        <v>32</v>
      </c>
      <c r="G58" s="38">
        <f>SUM(G59,G117)</f>
        <v>12949034.92</v>
      </c>
      <c r="H58" s="38">
        <f>SUM(H59,H117)</f>
        <v>15568880</v>
      </c>
      <c r="I58" s="220">
        <f>SUM(I59,I117)</f>
        <v>14645346.720000001</v>
      </c>
      <c r="J58" s="154">
        <f>I58/G58*100</f>
        <v>113.09990907028924</v>
      </c>
      <c r="K58" s="154">
        <f>I58/H58*100</f>
        <v>94.068081454799582</v>
      </c>
    </row>
    <row r="59" spans="2:11" x14ac:dyDescent="0.25">
      <c r="B59" s="49">
        <v>3</v>
      </c>
      <c r="C59" s="50"/>
      <c r="D59" s="12"/>
      <c r="E59" s="12"/>
      <c r="F59" s="50" t="s">
        <v>113</v>
      </c>
      <c r="G59" s="38">
        <f>SUM(G60,G70,G104,G109,G112)</f>
        <v>12336922.17</v>
      </c>
      <c r="H59" s="38">
        <f>SUM(H60,H70,H104,H109,H112)</f>
        <v>14593780</v>
      </c>
      <c r="I59" s="220">
        <f>SUM(I60,I70,I104,I109,I112)</f>
        <v>13866252.040000001</v>
      </c>
      <c r="J59" s="154">
        <f t="shared" ref="J59:J121" si="16">I59/G59*100</f>
        <v>112.39636474094739</v>
      </c>
      <c r="K59" s="154">
        <f t="shared" ref="K59:K60" si="17">I59/H59*100</f>
        <v>95.014807952429052</v>
      </c>
    </row>
    <row r="60" spans="2:11" x14ac:dyDescent="0.25">
      <c r="B60" s="49"/>
      <c r="C60" s="49">
        <v>31</v>
      </c>
      <c r="D60" s="12"/>
      <c r="E60" s="12"/>
      <c r="F60" s="50" t="s">
        <v>114</v>
      </c>
      <c r="G60" s="38">
        <f t="shared" ref="G60:I60" si="18">SUM(G61,G65,G66)</f>
        <v>6260839.7999999998</v>
      </c>
      <c r="H60" s="38">
        <v>7226271.3600000003</v>
      </c>
      <c r="I60" s="220">
        <f t="shared" si="18"/>
        <v>6975302.8600000003</v>
      </c>
      <c r="J60" s="154">
        <f t="shared" si="16"/>
        <v>111.41161701661812</v>
      </c>
      <c r="K60" s="154">
        <f t="shared" si="17"/>
        <v>96.526998676119462</v>
      </c>
    </row>
    <row r="61" spans="2:11" x14ac:dyDescent="0.25">
      <c r="B61" s="49"/>
      <c r="C61" s="50"/>
      <c r="D61" s="49">
        <v>311</v>
      </c>
      <c r="E61" s="12"/>
      <c r="F61" s="50" t="s">
        <v>115</v>
      </c>
      <c r="G61" s="38">
        <f t="shared" ref="G61:I61" si="19">SUM(G62:G64)</f>
        <v>5256145.8499999996</v>
      </c>
      <c r="H61" s="38"/>
      <c r="I61" s="38">
        <f t="shared" si="19"/>
        <v>5688094.5899999999</v>
      </c>
      <c r="J61" s="154">
        <f t="shared" si="16"/>
        <v>108.21797477328374</v>
      </c>
      <c r="K61" s="155"/>
    </row>
    <row r="62" spans="2:11" x14ac:dyDescent="0.25">
      <c r="B62" s="44"/>
      <c r="C62" s="45"/>
      <c r="D62" s="6"/>
      <c r="E62" s="44">
        <v>3111</v>
      </c>
      <c r="F62" s="45" t="s">
        <v>26</v>
      </c>
      <c r="G62" s="66">
        <v>4808348.01</v>
      </c>
      <c r="H62" s="34"/>
      <c r="I62" s="66">
        <v>5217812.03</v>
      </c>
      <c r="J62" s="154">
        <f t="shared" si="16"/>
        <v>108.51569019439592</v>
      </c>
      <c r="K62" s="155"/>
    </row>
    <row r="63" spans="2:11" x14ac:dyDescent="0.25">
      <c r="B63" s="44"/>
      <c r="C63" s="45"/>
      <c r="D63" s="5"/>
      <c r="E63" s="44">
        <v>3113</v>
      </c>
      <c r="F63" s="45" t="s">
        <v>74</v>
      </c>
      <c r="G63" s="66">
        <v>390095.78</v>
      </c>
      <c r="H63" s="34"/>
      <c r="I63" s="66">
        <v>470282.56</v>
      </c>
      <c r="J63" s="154">
        <f t="shared" si="16"/>
        <v>120.55566456012417</v>
      </c>
      <c r="K63" s="155"/>
    </row>
    <row r="64" spans="2:11" x14ac:dyDescent="0.25">
      <c r="B64" s="44"/>
      <c r="C64" s="45"/>
      <c r="D64" s="6"/>
      <c r="E64" s="44">
        <v>3114</v>
      </c>
      <c r="F64" s="45" t="s">
        <v>77</v>
      </c>
      <c r="G64" s="66">
        <v>57702.06</v>
      </c>
      <c r="H64" s="34"/>
      <c r="I64" s="66">
        <v>0</v>
      </c>
      <c r="J64" s="154">
        <f t="shared" si="16"/>
        <v>0</v>
      </c>
      <c r="K64" s="155"/>
    </row>
    <row r="65" spans="2:11" x14ac:dyDescent="0.25">
      <c r="B65" s="44"/>
      <c r="C65" s="45"/>
      <c r="D65" s="12">
        <v>312</v>
      </c>
      <c r="E65" s="51"/>
      <c r="F65" s="50" t="s">
        <v>75</v>
      </c>
      <c r="G65" s="64">
        <v>258665.75</v>
      </c>
      <c r="H65" s="38"/>
      <c r="I65" s="64">
        <v>458188.49</v>
      </c>
      <c r="J65" s="154">
        <f t="shared" si="16"/>
        <v>177.13535325028536</v>
      </c>
      <c r="K65" s="155"/>
    </row>
    <row r="66" spans="2:11" x14ac:dyDescent="0.25">
      <c r="B66" s="44"/>
      <c r="C66" s="45"/>
      <c r="D66" s="8">
        <v>313</v>
      </c>
      <c r="E66" s="8"/>
      <c r="F66" s="50" t="s">
        <v>76</v>
      </c>
      <c r="G66" s="38">
        <f t="shared" ref="G66:I66" si="20">SUM(G67:G69)</f>
        <v>746028.20000000007</v>
      </c>
      <c r="H66" s="38"/>
      <c r="I66" s="38">
        <f t="shared" si="20"/>
        <v>829019.78</v>
      </c>
      <c r="J66" s="154">
        <f t="shared" si="16"/>
        <v>111.12445615326605</v>
      </c>
      <c r="K66" s="155"/>
    </row>
    <row r="67" spans="2:11" s="99" customFormat="1" x14ac:dyDescent="0.25">
      <c r="B67" s="44"/>
      <c r="C67" s="45"/>
      <c r="D67" s="144"/>
      <c r="E67" s="144">
        <v>3131</v>
      </c>
      <c r="F67" s="45" t="s">
        <v>231</v>
      </c>
      <c r="G67" s="34">
        <v>2758.4</v>
      </c>
      <c r="H67" s="34"/>
      <c r="I67" s="34">
        <v>3889.39</v>
      </c>
      <c r="J67" s="154">
        <f t="shared" si="16"/>
        <v>141.00166763341068</v>
      </c>
      <c r="K67" s="155"/>
    </row>
    <row r="68" spans="2:11" x14ac:dyDescent="0.25">
      <c r="B68" s="44"/>
      <c r="C68" s="45"/>
      <c r="D68" s="5"/>
      <c r="E68" s="44">
        <v>3132</v>
      </c>
      <c r="F68" s="45" t="s">
        <v>78</v>
      </c>
      <c r="G68" s="66">
        <v>743269.8</v>
      </c>
      <c r="H68" s="34"/>
      <c r="I68" s="66">
        <v>825130.39</v>
      </c>
      <c r="J68" s="154">
        <f t="shared" si="16"/>
        <v>111.0135767657989</v>
      </c>
      <c r="K68" s="155"/>
    </row>
    <row r="69" spans="2:11" x14ac:dyDescent="0.25">
      <c r="B69" s="44"/>
      <c r="C69" s="45"/>
      <c r="D69" s="5"/>
      <c r="E69" s="44">
        <v>3133</v>
      </c>
      <c r="F69" s="45" t="s">
        <v>79</v>
      </c>
      <c r="G69" s="66">
        <v>0</v>
      </c>
      <c r="H69" s="34"/>
      <c r="I69" s="66">
        <v>0</v>
      </c>
      <c r="J69" s="154">
        <v>0</v>
      </c>
      <c r="K69" s="155"/>
    </row>
    <row r="70" spans="2:11" x14ac:dyDescent="0.25">
      <c r="B70" s="44"/>
      <c r="C70" s="50" t="s">
        <v>127</v>
      </c>
      <c r="D70" s="52"/>
      <c r="E70" s="52"/>
      <c r="F70" s="50" t="s">
        <v>116</v>
      </c>
      <c r="G70" s="64">
        <f>SUM(G71,G76,G83,G93,G96)</f>
        <v>6035222.040000001</v>
      </c>
      <c r="H70" s="64">
        <v>7305608.2999999998</v>
      </c>
      <c r="I70" s="64">
        <f>SUM(I71,I76,I83,I93,I96,I94)</f>
        <v>6840199.7400000002</v>
      </c>
      <c r="J70" s="154">
        <f t="shared" si="16"/>
        <v>113.33799642606022</v>
      </c>
      <c r="K70" s="154">
        <f>I70/H70*100</f>
        <v>93.62943452634876</v>
      </c>
    </row>
    <row r="71" spans="2:11" ht="15" customHeight="1" x14ac:dyDescent="0.25">
      <c r="B71" s="44"/>
      <c r="C71" s="50"/>
      <c r="D71" s="52">
        <v>321</v>
      </c>
      <c r="E71" s="52"/>
      <c r="F71" s="50" t="s">
        <v>117</v>
      </c>
      <c r="G71" s="64">
        <f t="shared" ref="G71" si="21">SUM(G72:G75)</f>
        <v>178944.03</v>
      </c>
      <c r="H71" s="64"/>
      <c r="I71" s="64">
        <f>SUM(I72:I75)</f>
        <v>175432.03000000003</v>
      </c>
      <c r="J71" s="154">
        <f t="shared" si="16"/>
        <v>98.037375150207595</v>
      </c>
      <c r="K71" s="155"/>
    </row>
    <row r="72" spans="2:11" x14ac:dyDescent="0.25">
      <c r="B72" s="44"/>
      <c r="C72" s="45"/>
      <c r="D72" s="47"/>
      <c r="E72" s="44">
        <v>3211</v>
      </c>
      <c r="F72" s="45" t="s">
        <v>27</v>
      </c>
      <c r="G72" s="65">
        <v>7071.92</v>
      </c>
      <c r="H72" s="65"/>
      <c r="I72" s="65">
        <v>9275.64</v>
      </c>
      <c r="J72" s="154">
        <f t="shared" si="16"/>
        <v>131.16155160126243</v>
      </c>
      <c r="K72" s="155"/>
    </row>
    <row r="73" spans="2:11" ht="15" customHeight="1" x14ac:dyDescent="0.25">
      <c r="B73" s="44"/>
      <c r="C73" s="45"/>
      <c r="D73" s="47"/>
      <c r="E73" s="44">
        <v>3212</v>
      </c>
      <c r="F73" s="45" t="s">
        <v>80</v>
      </c>
      <c r="G73" s="65">
        <v>156882.32999999999</v>
      </c>
      <c r="H73" s="65"/>
      <c r="I73" s="65">
        <v>150133.13</v>
      </c>
      <c r="J73" s="154">
        <f t="shared" si="16"/>
        <v>95.697922130554801</v>
      </c>
      <c r="K73" s="155"/>
    </row>
    <row r="74" spans="2:11" x14ac:dyDescent="0.25">
      <c r="B74" s="44"/>
      <c r="C74" s="45"/>
      <c r="D74" s="47"/>
      <c r="E74" s="44">
        <v>3213</v>
      </c>
      <c r="F74" s="45" t="s">
        <v>81</v>
      </c>
      <c r="G74" s="65">
        <v>14989.78</v>
      </c>
      <c r="H74" s="65"/>
      <c r="I74" s="65">
        <v>16023.26</v>
      </c>
      <c r="J74" s="154">
        <f t="shared" si="16"/>
        <v>106.89456416304976</v>
      </c>
      <c r="K74" s="155"/>
    </row>
    <row r="75" spans="2:11" x14ac:dyDescent="0.25">
      <c r="B75" s="44"/>
      <c r="C75" s="45"/>
      <c r="D75" s="46"/>
      <c r="E75" s="44">
        <v>3214</v>
      </c>
      <c r="F75" s="45" t="s">
        <v>82</v>
      </c>
      <c r="G75" s="66">
        <v>0</v>
      </c>
      <c r="H75" s="66"/>
      <c r="I75" s="66">
        <v>0</v>
      </c>
      <c r="J75" s="154">
        <v>0</v>
      </c>
      <c r="K75" s="155"/>
    </row>
    <row r="76" spans="2:11" x14ac:dyDescent="0.25">
      <c r="B76" s="44"/>
      <c r="C76" s="45"/>
      <c r="D76" s="52">
        <v>322</v>
      </c>
      <c r="E76" s="52"/>
      <c r="F76" s="50" t="s">
        <v>118</v>
      </c>
      <c r="G76" s="64">
        <f t="shared" ref="G76" si="22">SUM(G77:G82)</f>
        <v>4622319.51</v>
      </c>
      <c r="H76" s="64"/>
      <c r="I76" s="64">
        <f>SUM(I77:I82)</f>
        <v>5002089.1800000006</v>
      </c>
      <c r="J76" s="154">
        <f t="shared" si="16"/>
        <v>108.21599781621329</v>
      </c>
      <c r="K76" s="155"/>
    </row>
    <row r="77" spans="2:11" x14ac:dyDescent="0.25">
      <c r="B77" s="46"/>
      <c r="C77" s="45"/>
      <c r="D77" s="46"/>
      <c r="E77" s="44">
        <v>3221</v>
      </c>
      <c r="F77" s="45" t="s">
        <v>83</v>
      </c>
      <c r="G77" s="66">
        <v>49424.05</v>
      </c>
      <c r="H77" s="66"/>
      <c r="I77" s="66">
        <v>51903.24</v>
      </c>
      <c r="J77" s="154">
        <f t="shared" si="16"/>
        <v>105.01616116040671</v>
      </c>
      <c r="K77" s="155"/>
    </row>
    <row r="78" spans="2:11" x14ac:dyDescent="0.25">
      <c r="B78" s="46"/>
      <c r="C78" s="45"/>
      <c r="D78" s="46"/>
      <c r="E78" s="44">
        <v>3222</v>
      </c>
      <c r="F78" s="45" t="s">
        <v>84</v>
      </c>
      <c r="G78" s="66">
        <v>4386955.3499999996</v>
      </c>
      <c r="H78" s="66"/>
      <c r="I78" s="66">
        <v>4771547.24</v>
      </c>
      <c r="J78" s="154">
        <f t="shared" si="16"/>
        <v>108.76671539408306</v>
      </c>
      <c r="K78" s="155"/>
    </row>
    <row r="79" spans="2:11" x14ac:dyDescent="0.25">
      <c r="B79" s="46"/>
      <c r="C79" s="45"/>
      <c r="D79" s="46"/>
      <c r="E79" s="44">
        <v>3223</v>
      </c>
      <c r="F79" s="45" t="s">
        <v>85</v>
      </c>
      <c r="G79" s="66">
        <v>167481.69</v>
      </c>
      <c r="H79" s="66"/>
      <c r="I79" s="66">
        <v>162559.01</v>
      </c>
      <c r="J79" s="154">
        <f t="shared" si="16"/>
        <v>97.06076526932587</v>
      </c>
      <c r="K79" s="155"/>
    </row>
    <row r="80" spans="2:11" x14ac:dyDescent="0.25">
      <c r="B80" s="46"/>
      <c r="C80" s="45"/>
      <c r="D80" s="46"/>
      <c r="E80" s="44">
        <v>3224</v>
      </c>
      <c r="F80" s="45" t="s">
        <v>86</v>
      </c>
      <c r="G80" s="66">
        <v>9361.57</v>
      </c>
      <c r="H80" s="66"/>
      <c r="I80" s="66">
        <v>8692.2800000000007</v>
      </c>
      <c r="J80" s="154">
        <f t="shared" si="16"/>
        <v>92.85066500597658</v>
      </c>
      <c r="K80" s="155"/>
    </row>
    <row r="81" spans="2:11" x14ac:dyDescent="0.25">
      <c r="B81" s="46"/>
      <c r="C81" s="45"/>
      <c r="D81" s="46"/>
      <c r="E81" s="44">
        <v>3225</v>
      </c>
      <c r="F81" s="45" t="s">
        <v>87</v>
      </c>
      <c r="G81" s="66">
        <v>9096.85</v>
      </c>
      <c r="H81" s="66"/>
      <c r="I81" s="66">
        <v>6898.15</v>
      </c>
      <c r="J81" s="154">
        <f t="shared" si="16"/>
        <v>75.830095032895997</v>
      </c>
      <c r="K81" s="155"/>
    </row>
    <row r="82" spans="2:11" x14ac:dyDescent="0.25">
      <c r="B82" s="46"/>
      <c r="C82" s="45"/>
      <c r="D82" s="46"/>
      <c r="E82" s="44">
        <v>3227</v>
      </c>
      <c r="F82" s="45" t="s">
        <v>88</v>
      </c>
      <c r="G82" s="66">
        <v>0</v>
      </c>
      <c r="H82" s="66"/>
      <c r="I82" s="66">
        <v>489.26</v>
      </c>
      <c r="J82" s="154">
        <v>0</v>
      </c>
      <c r="K82" s="155"/>
    </row>
    <row r="83" spans="2:11" x14ac:dyDescent="0.25">
      <c r="B83" s="44"/>
      <c r="C83" s="45"/>
      <c r="D83" s="52">
        <v>323</v>
      </c>
      <c r="E83" s="52"/>
      <c r="F83" s="50" t="s">
        <v>119</v>
      </c>
      <c r="G83" s="64">
        <f t="shared" ref="G83" si="23">SUM(G84:G92)</f>
        <v>1177268.44</v>
      </c>
      <c r="H83" s="64"/>
      <c r="I83" s="64">
        <f>SUM(I84:I92)</f>
        <v>1324132.0899999999</v>
      </c>
      <c r="J83" s="154">
        <f t="shared" si="16"/>
        <v>112.47495006321581</v>
      </c>
      <c r="K83" s="155"/>
    </row>
    <row r="84" spans="2:11" x14ac:dyDescent="0.25">
      <c r="B84" s="44"/>
      <c r="C84" s="45"/>
      <c r="D84" s="46"/>
      <c r="E84" s="44">
        <v>3231</v>
      </c>
      <c r="F84" s="45" t="s">
        <v>89</v>
      </c>
      <c r="G84" s="66">
        <v>50417.39</v>
      </c>
      <c r="H84" s="66"/>
      <c r="I84" s="196">
        <v>54043.05</v>
      </c>
      <c r="J84" s="154">
        <f t="shared" si="16"/>
        <v>107.19128856134759</v>
      </c>
      <c r="K84" s="155"/>
    </row>
    <row r="85" spans="2:11" x14ac:dyDescent="0.25">
      <c r="B85" s="44"/>
      <c r="C85" s="45"/>
      <c r="D85" s="46"/>
      <c r="E85" s="44">
        <v>3232</v>
      </c>
      <c r="F85" s="45" t="s">
        <v>90</v>
      </c>
      <c r="G85" s="66">
        <v>283517.96999999997</v>
      </c>
      <c r="H85" s="66"/>
      <c r="I85" s="196">
        <v>296183.03999999998</v>
      </c>
      <c r="J85" s="154">
        <f t="shared" si="16"/>
        <v>104.46711367184238</v>
      </c>
      <c r="K85" s="155"/>
    </row>
    <row r="86" spans="2:11" x14ac:dyDescent="0.25">
      <c r="B86" s="44"/>
      <c r="C86" s="45"/>
      <c r="D86" s="46"/>
      <c r="E86" s="44">
        <v>3233</v>
      </c>
      <c r="F86" s="45" t="s">
        <v>91</v>
      </c>
      <c r="G86" s="66">
        <v>4798.04</v>
      </c>
      <c r="H86" s="66"/>
      <c r="I86" s="196">
        <v>0</v>
      </c>
      <c r="J86" s="154">
        <f t="shared" si="16"/>
        <v>0</v>
      </c>
      <c r="K86" s="155"/>
    </row>
    <row r="87" spans="2:11" x14ac:dyDescent="0.25">
      <c r="B87" s="44"/>
      <c r="C87" s="45"/>
      <c r="D87" s="46"/>
      <c r="E87" s="44">
        <v>3234</v>
      </c>
      <c r="F87" s="45" t="s">
        <v>92</v>
      </c>
      <c r="G87" s="66">
        <v>50874.080000000002</v>
      </c>
      <c r="H87" s="66"/>
      <c r="I87" s="196">
        <v>53722.91</v>
      </c>
      <c r="J87" s="154">
        <f t="shared" si="16"/>
        <v>105.59976711126767</v>
      </c>
      <c r="K87" s="155"/>
    </row>
    <row r="88" spans="2:11" x14ac:dyDescent="0.25">
      <c r="B88" s="44"/>
      <c r="C88" s="45"/>
      <c r="D88" s="46"/>
      <c r="E88" s="44">
        <v>3235</v>
      </c>
      <c r="F88" s="45" t="s">
        <v>93</v>
      </c>
      <c r="G88" s="66">
        <v>5349.49</v>
      </c>
      <c r="H88" s="66"/>
      <c r="I88" s="66">
        <v>14034.02</v>
      </c>
      <c r="J88" s="154">
        <f t="shared" si="16"/>
        <v>262.3431392525269</v>
      </c>
      <c r="K88" s="155"/>
    </row>
    <row r="89" spans="2:11" x14ac:dyDescent="0.25">
      <c r="B89" s="44"/>
      <c r="C89" s="45"/>
      <c r="D89" s="46"/>
      <c r="E89" s="44">
        <v>3236</v>
      </c>
      <c r="F89" s="45" t="s">
        <v>94</v>
      </c>
      <c r="G89" s="66">
        <v>400775.07</v>
      </c>
      <c r="H89" s="66"/>
      <c r="I89" s="66">
        <v>451454.91</v>
      </c>
      <c r="J89" s="154">
        <f t="shared" si="16"/>
        <v>112.64545721369346</v>
      </c>
      <c r="K89" s="155"/>
    </row>
    <row r="90" spans="2:11" x14ac:dyDescent="0.25">
      <c r="B90" s="44"/>
      <c r="C90" s="45"/>
      <c r="D90" s="46"/>
      <c r="E90" s="44">
        <v>3237</v>
      </c>
      <c r="F90" s="45" t="s">
        <v>95</v>
      </c>
      <c r="G90" s="66">
        <v>153711.94</v>
      </c>
      <c r="H90" s="66"/>
      <c r="I90" s="66">
        <v>180038.14</v>
      </c>
      <c r="J90" s="154">
        <f t="shared" si="16"/>
        <v>117.12697139857842</v>
      </c>
      <c r="K90" s="155"/>
    </row>
    <row r="91" spans="2:11" x14ac:dyDescent="0.25">
      <c r="B91" s="44"/>
      <c r="C91" s="45"/>
      <c r="D91" s="46"/>
      <c r="E91" s="44">
        <v>3238</v>
      </c>
      <c r="F91" s="45" t="s">
        <v>96</v>
      </c>
      <c r="G91" s="66">
        <v>70497.3</v>
      </c>
      <c r="H91" s="66"/>
      <c r="I91" s="66">
        <v>87636.18</v>
      </c>
      <c r="J91" s="154">
        <f t="shared" si="16"/>
        <v>124.31139915996781</v>
      </c>
      <c r="K91" s="155"/>
    </row>
    <row r="92" spans="2:11" x14ac:dyDescent="0.25">
      <c r="B92" s="44"/>
      <c r="C92" s="45"/>
      <c r="D92" s="46"/>
      <c r="E92" s="44">
        <v>3239</v>
      </c>
      <c r="F92" s="45" t="s">
        <v>97</v>
      </c>
      <c r="G92" s="66">
        <v>157327.16</v>
      </c>
      <c r="H92" s="66"/>
      <c r="I92" s="66">
        <v>187019.84</v>
      </c>
      <c r="J92" s="154">
        <f t="shared" si="16"/>
        <v>118.8732066351417</v>
      </c>
      <c r="K92" s="155"/>
    </row>
    <row r="93" spans="2:11" x14ac:dyDescent="0.25">
      <c r="B93" s="44"/>
      <c r="C93" s="45"/>
      <c r="D93" s="52">
        <v>324</v>
      </c>
      <c r="E93" s="52"/>
      <c r="F93" s="50" t="s">
        <v>98</v>
      </c>
      <c r="G93" s="64">
        <v>902.49</v>
      </c>
      <c r="H93" s="64"/>
      <c r="I93" s="64">
        <v>0</v>
      </c>
      <c r="J93" s="154">
        <f t="shared" si="16"/>
        <v>0</v>
      </c>
      <c r="K93" s="155"/>
    </row>
    <row r="94" spans="2:11" s="85" customFormat="1" ht="25.5" x14ac:dyDescent="0.25">
      <c r="B94" s="44"/>
      <c r="C94" s="45"/>
      <c r="D94" s="237">
        <v>325</v>
      </c>
      <c r="E94" s="237"/>
      <c r="F94" s="50" t="s">
        <v>239</v>
      </c>
      <c r="G94" s="197">
        <f>SUM(G95)</f>
        <v>0</v>
      </c>
      <c r="H94" s="197"/>
      <c r="I94" s="197">
        <f>SUM(I95)</f>
        <v>214128.72</v>
      </c>
      <c r="J94" s="238">
        <v>0</v>
      </c>
      <c r="K94" s="197"/>
    </row>
    <row r="95" spans="2:11" s="85" customFormat="1" x14ac:dyDescent="0.25">
      <c r="B95" s="44"/>
      <c r="C95" s="45"/>
      <c r="D95" s="239"/>
      <c r="E95" s="44" t="s">
        <v>240</v>
      </c>
      <c r="F95" s="45" t="s">
        <v>241</v>
      </c>
      <c r="G95" s="197">
        <v>0</v>
      </c>
      <c r="H95" s="197"/>
      <c r="I95" s="197">
        <v>214128.72</v>
      </c>
      <c r="J95" s="238">
        <v>0</v>
      </c>
      <c r="K95" s="198"/>
    </row>
    <row r="96" spans="2:11" x14ac:dyDescent="0.25">
      <c r="B96" s="44"/>
      <c r="C96" s="45"/>
      <c r="D96" s="52">
        <v>329</v>
      </c>
      <c r="E96" s="52"/>
      <c r="F96" s="50" t="s">
        <v>106</v>
      </c>
      <c r="G96" s="64">
        <f t="shared" ref="G96" si="24">SUM(G97:G103)</f>
        <v>55787.57</v>
      </c>
      <c r="H96" s="64"/>
      <c r="I96" s="64">
        <f>SUM(I97:I103)</f>
        <v>124417.72</v>
      </c>
      <c r="J96" s="154">
        <f t="shared" si="16"/>
        <v>223.02050438834314</v>
      </c>
      <c r="K96" s="155"/>
    </row>
    <row r="97" spans="2:11" ht="25.5" x14ac:dyDescent="0.25">
      <c r="B97" s="44"/>
      <c r="C97" s="48"/>
      <c r="D97" s="46"/>
      <c r="E97" s="44">
        <v>3291</v>
      </c>
      <c r="F97" s="48" t="s">
        <v>99</v>
      </c>
      <c r="G97" s="66">
        <v>7272.72</v>
      </c>
      <c r="H97" s="66"/>
      <c r="I97" s="66">
        <v>9064.09</v>
      </c>
      <c r="J97" s="154">
        <f t="shared" si="16"/>
        <v>124.63136213136212</v>
      </c>
      <c r="K97" s="155"/>
    </row>
    <row r="98" spans="2:11" x14ac:dyDescent="0.25">
      <c r="B98" s="44"/>
      <c r="C98" s="45"/>
      <c r="D98" s="46"/>
      <c r="E98" s="44">
        <v>3292</v>
      </c>
      <c r="F98" s="45" t="s">
        <v>100</v>
      </c>
      <c r="G98" s="66">
        <v>38827.65</v>
      </c>
      <c r="H98" s="66"/>
      <c r="I98" s="66">
        <v>39409.07</v>
      </c>
      <c r="J98" s="154">
        <f t="shared" si="16"/>
        <v>101.49743803706895</v>
      </c>
      <c r="K98" s="155"/>
    </row>
    <row r="99" spans="2:11" x14ac:dyDescent="0.25">
      <c r="B99" s="44"/>
      <c r="C99" s="45"/>
      <c r="D99" s="46"/>
      <c r="E99" s="44">
        <v>3293</v>
      </c>
      <c r="F99" s="45" t="s">
        <v>101</v>
      </c>
      <c r="G99" s="66">
        <v>2582.2199999999998</v>
      </c>
      <c r="H99" s="66"/>
      <c r="I99" s="66">
        <v>2070.67</v>
      </c>
      <c r="J99" s="154">
        <f t="shared" si="16"/>
        <v>80.18952684124514</v>
      </c>
      <c r="K99" s="155"/>
    </row>
    <row r="100" spans="2:11" x14ac:dyDescent="0.25">
      <c r="B100" s="44"/>
      <c r="C100" s="45"/>
      <c r="D100" s="46"/>
      <c r="E100" s="44">
        <v>3294</v>
      </c>
      <c r="F100" s="45" t="s">
        <v>102</v>
      </c>
      <c r="G100" s="66">
        <v>2627.73</v>
      </c>
      <c r="H100" s="66"/>
      <c r="I100" s="66">
        <v>2511.3000000000002</v>
      </c>
      <c r="J100" s="154">
        <f t="shared" si="16"/>
        <v>95.569179481910254</v>
      </c>
      <c r="K100" s="155"/>
    </row>
    <row r="101" spans="2:11" x14ac:dyDescent="0.25">
      <c r="B101" s="44"/>
      <c r="C101" s="45"/>
      <c r="D101" s="46"/>
      <c r="E101" s="44">
        <v>3295</v>
      </c>
      <c r="F101" s="45" t="s">
        <v>103</v>
      </c>
      <c r="G101" s="66">
        <v>2012.09</v>
      </c>
      <c r="H101" s="66"/>
      <c r="I101" s="66">
        <v>1865.82</v>
      </c>
      <c r="J101" s="154">
        <f t="shared" si="16"/>
        <v>92.73044446321984</v>
      </c>
      <c r="K101" s="155"/>
    </row>
    <row r="102" spans="2:11" x14ac:dyDescent="0.25">
      <c r="B102" s="44"/>
      <c r="C102" s="45"/>
      <c r="D102" s="46"/>
      <c r="E102" s="44" t="s">
        <v>104</v>
      </c>
      <c r="F102" s="45" t="s">
        <v>105</v>
      </c>
      <c r="G102" s="66">
        <v>1526.31</v>
      </c>
      <c r="H102" s="66"/>
      <c r="I102" s="66">
        <v>0</v>
      </c>
      <c r="J102" s="154">
        <f t="shared" si="16"/>
        <v>0</v>
      </c>
      <c r="K102" s="155"/>
    </row>
    <row r="103" spans="2:11" x14ac:dyDescent="0.25">
      <c r="B103" s="44"/>
      <c r="C103" s="45"/>
      <c r="D103" s="46"/>
      <c r="E103" s="44">
        <v>3299</v>
      </c>
      <c r="F103" s="45" t="s">
        <v>106</v>
      </c>
      <c r="G103" s="66">
        <v>938.85</v>
      </c>
      <c r="H103" s="66"/>
      <c r="I103" s="66">
        <v>69496.77</v>
      </c>
      <c r="J103" s="154">
        <f t="shared" si="16"/>
        <v>7402.3294455983387</v>
      </c>
      <c r="K103" s="155"/>
    </row>
    <row r="104" spans="2:11" x14ac:dyDescent="0.25">
      <c r="B104" s="44"/>
      <c r="C104" s="53" t="s">
        <v>128</v>
      </c>
      <c r="D104" s="52"/>
      <c r="E104" s="52"/>
      <c r="F104" s="53" t="s">
        <v>120</v>
      </c>
      <c r="G104" s="64">
        <f t="shared" ref="G104:I104" si="25">SUM(G105)</f>
        <v>27762.83</v>
      </c>
      <c r="H104" s="64">
        <v>35900</v>
      </c>
      <c r="I104" s="64">
        <f t="shared" si="25"/>
        <v>34975.020000000004</v>
      </c>
      <c r="J104" s="154">
        <f t="shared" si="16"/>
        <v>125.97786320774935</v>
      </c>
      <c r="K104" s="154">
        <f>I104/H104*100</f>
        <v>97.423454038997221</v>
      </c>
    </row>
    <row r="105" spans="2:11" x14ac:dyDescent="0.25">
      <c r="B105" s="44"/>
      <c r="C105" s="45"/>
      <c r="D105" s="52">
        <v>343</v>
      </c>
      <c r="E105" s="52"/>
      <c r="F105" s="50" t="s">
        <v>121</v>
      </c>
      <c r="G105" s="64">
        <f t="shared" ref="G105:I105" si="26">SUM(G106:G108)</f>
        <v>27762.83</v>
      </c>
      <c r="H105" s="64"/>
      <c r="I105" s="64">
        <f t="shared" si="26"/>
        <v>34975.020000000004</v>
      </c>
      <c r="J105" s="154">
        <f t="shared" si="16"/>
        <v>125.97786320774935</v>
      </c>
      <c r="K105" s="155"/>
    </row>
    <row r="106" spans="2:11" x14ac:dyDescent="0.25">
      <c r="B106" s="44"/>
      <c r="C106" s="48"/>
      <c r="D106" s="46"/>
      <c r="E106" s="44">
        <v>3431</v>
      </c>
      <c r="F106" s="48" t="s">
        <v>107</v>
      </c>
      <c r="G106" s="66">
        <v>24970.31</v>
      </c>
      <c r="H106" s="66"/>
      <c r="I106" s="66">
        <v>29242.73</v>
      </c>
      <c r="J106" s="154">
        <f t="shared" si="16"/>
        <v>117.10999983580498</v>
      </c>
      <c r="K106" s="155"/>
    </row>
    <row r="107" spans="2:11" x14ac:dyDescent="0.25">
      <c r="B107" s="44"/>
      <c r="C107" s="45"/>
      <c r="D107" s="46"/>
      <c r="E107" s="44">
        <v>3433</v>
      </c>
      <c r="F107" s="45" t="s">
        <v>108</v>
      </c>
      <c r="G107" s="66">
        <v>2792.52</v>
      </c>
      <c r="H107" s="66"/>
      <c r="I107" s="66">
        <v>1772.29</v>
      </c>
      <c r="J107" s="154">
        <f t="shared" si="16"/>
        <v>63.465615286551213</v>
      </c>
      <c r="K107" s="155"/>
    </row>
    <row r="108" spans="2:11" x14ac:dyDescent="0.25">
      <c r="B108" s="44"/>
      <c r="C108" s="45"/>
      <c r="D108" s="46"/>
      <c r="E108" s="44">
        <v>3434</v>
      </c>
      <c r="F108" s="45" t="s">
        <v>109</v>
      </c>
      <c r="G108" s="66">
        <v>0</v>
      </c>
      <c r="H108" s="66"/>
      <c r="I108" s="66">
        <v>3960</v>
      </c>
      <c r="J108" s="154">
        <v>0</v>
      </c>
      <c r="K108" s="155"/>
    </row>
    <row r="109" spans="2:11" ht="25.5" x14ac:dyDescent="0.25">
      <c r="B109" s="44"/>
      <c r="C109" s="50" t="s">
        <v>129</v>
      </c>
      <c r="D109" s="52"/>
      <c r="E109" s="52"/>
      <c r="F109" s="50" t="s">
        <v>122</v>
      </c>
      <c r="G109" s="64">
        <f t="shared" ref="G109:I109" si="27">SUM(G110)</f>
        <v>12562.17</v>
      </c>
      <c r="H109" s="64">
        <v>23500</v>
      </c>
      <c r="I109" s="64">
        <f t="shared" si="27"/>
        <v>15774.42</v>
      </c>
      <c r="J109" s="154">
        <f t="shared" si="16"/>
        <v>125.57082096484922</v>
      </c>
      <c r="K109" s="154">
        <f>I109/H109*100</f>
        <v>67.125191489361697</v>
      </c>
    </row>
    <row r="110" spans="2:11" x14ac:dyDescent="0.25">
      <c r="B110" s="44"/>
      <c r="C110" s="48"/>
      <c r="D110" s="52">
        <v>372</v>
      </c>
      <c r="E110" s="52"/>
      <c r="F110" s="53" t="s">
        <v>123</v>
      </c>
      <c r="G110" s="64">
        <f t="shared" ref="G110:I110" si="28">SUM(G111)</f>
        <v>12562.17</v>
      </c>
      <c r="H110" s="64"/>
      <c r="I110" s="64">
        <f t="shared" si="28"/>
        <v>15774.42</v>
      </c>
      <c r="J110" s="154">
        <f t="shared" si="16"/>
        <v>125.57082096484922</v>
      </c>
      <c r="K110" s="155"/>
    </row>
    <row r="111" spans="2:11" x14ac:dyDescent="0.25">
      <c r="B111" s="44"/>
      <c r="C111" s="45"/>
      <c r="D111" s="46"/>
      <c r="E111" s="44">
        <v>3721</v>
      </c>
      <c r="F111" s="45" t="s">
        <v>110</v>
      </c>
      <c r="G111" s="66">
        <v>12562.17</v>
      </c>
      <c r="H111" s="66"/>
      <c r="I111" s="66">
        <v>15774.42</v>
      </c>
      <c r="J111" s="154">
        <f t="shared" si="16"/>
        <v>125.57082096484922</v>
      </c>
      <c r="K111" s="155"/>
    </row>
    <row r="112" spans="2:11" x14ac:dyDescent="0.25">
      <c r="B112" s="44"/>
      <c r="C112" s="50" t="s">
        <v>130</v>
      </c>
      <c r="D112" s="52"/>
      <c r="E112" s="52"/>
      <c r="F112" s="50" t="s">
        <v>124</v>
      </c>
      <c r="G112" s="64">
        <f t="shared" ref="G112:I112" si="29">SUM(G113,G115)</f>
        <v>535.33000000000004</v>
      </c>
      <c r="H112" s="64">
        <v>2500.34</v>
      </c>
      <c r="I112" s="64">
        <f t="shared" si="29"/>
        <v>0</v>
      </c>
      <c r="J112" s="154">
        <f t="shared" si="16"/>
        <v>0</v>
      </c>
      <c r="K112" s="154">
        <f>I112/H112*100</f>
        <v>0</v>
      </c>
    </row>
    <row r="113" spans="2:11" x14ac:dyDescent="0.25">
      <c r="B113" s="44"/>
      <c r="C113" s="50"/>
      <c r="D113" s="52">
        <v>381</v>
      </c>
      <c r="E113" s="52"/>
      <c r="F113" s="50" t="s">
        <v>125</v>
      </c>
      <c r="G113" s="64">
        <f t="shared" ref="G113:I113" si="30">SUM(G114)</f>
        <v>0</v>
      </c>
      <c r="H113" s="64"/>
      <c r="I113" s="64">
        <f t="shared" si="30"/>
        <v>0</v>
      </c>
      <c r="J113" s="154">
        <v>0</v>
      </c>
      <c r="K113" s="154"/>
    </row>
    <row r="114" spans="2:11" x14ac:dyDescent="0.25">
      <c r="B114" s="44"/>
      <c r="C114" s="45"/>
      <c r="D114" s="46"/>
      <c r="E114" s="44">
        <v>3811</v>
      </c>
      <c r="F114" s="45" t="s">
        <v>111</v>
      </c>
      <c r="G114" s="66">
        <v>0</v>
      </c>
      <c r="H114" s="66"/>
      <c r="I114" s="66">
        <v>0</v>
      </c>
      <c r="J114" s="154">
        <v>0</v>
      </c>
      <c r="K114" s="155"/>
    </row>
    <row r="115" spans="2:11" x14ac:dyDescent="0.25">
      <c r="B115" s="44"/>
      <c r="C115" s="45"/>
      <c r="D115" s="52">
        <v>383</v>
      </c>
      <c r="E115" s="52"/>
      <c r="F115" s="50" t="s">
        <v>126</v>
      </c>
      <c r="G115" s="64">
        <f t="shared" ref="G115:I115" si="31">SUM(G116)</f>
        <v>535.33000000000004</v>
      </c>
      <c r="H115" s="64"/>
      <c r="I115" s="64">
        <f t="shared" si="31"/>
        <v>0</v>
      </c>
      <c r="J115" s="154">
        <f t="shared" si="16"/>
        <v>0</v>
      </c>
      <c r="K115" s="154"/>
    </row>
    <row r="116" spans="2:11" x14ac:dyDescent="0.25">
      <c r="B116" s="44"/>
      <c r="C116" s="45"/>
      <c r="D116" s="46"/>
      <c r="E116" s="44">
        <v>3834</v>
      </c>
      <c r="F116" s="45" t="s">
        <v>112</v>
      </c>
      <c r="G116" s="66">
        <v>535.33000000000004</v>
      </c>
      <c r="H116" s="66"/>
      <c r="I116" s="66">
        <v>0</v>
      </c>
      <c r="J116" s="154">
        <f t="shared" si="16"/>
        <v>0</v>
      </c>
      <c r="K116" s="155"/>
    </row>
    <row r="117" spans="2:11" x14ac:dyDescent="0.25">
      <c r="B117" s="54">
        <v>4</v>
      </c>
      <c r="C117" s="55"/>
      <c r="D117" s="52"/>
      <c r="E117" s="49"/>
      <c r="F117" s="55" t="s">
        <v>140</v>
      </c>
      <c r="G117" s="64">
        <f>SUM(G118,G121,G133)</f>
        <v>612112.75</v>
      </c>
      <c r="H117" s="64">
        <f t="shared" ref="H117" si="32">SUM(H118,H121,H133)</f>
        <v>975100</v>
      </c>
      <c r="I117" s="197">
        <f>SUM(I118,I121,I133)</f>
        <v>779094.67999999993</v>
      </c>
      <c r="J117" s="154">
        <f t="shared" si="16"/>
        <v>127.2796033083774</v>
      </c>
      <c r="K117" s="154">
        <f>I117/H117*100</f>
        <v>79.898951902368992</v>
      </c>
    </row>
    <row r="118" spans="2:11" s="104" customFormat="1" ht="14.25" customHeight="1" x14ac:dyDescent="0.25">
      <c r="B118" s="54"/>
      <c r="C118" s="54">
        <v>41</v>
      </c>
      <c r="D118" s="56"/>
      <c r="E118" s="56"/>
      <c r="F118" s="55" t="s">
        <v>141</v>
      </c>
      <c r="G118" s="64">
        <f t="shared" ref="G118:I118" si="33">SUM(G119)</f>
        <v>1298.75</v>
      </c>
      <c r="H118" s="64">
        <v>2700</v>
      </c>
      <c r="I118" s="64">
        <f t="shared" si="33"/>
        <v>2702.44</v>
      </c>
      <c r="J118" s="154">
        <f t="shared" si="16"/>
        <v>208.0800769971126</v>
      </c>
      <c r="K118" s="154">
        <f>I118/H118*100</f>
        <v>100.09037037037037</v>
      </c>
    </row>
    <row r="119" spans="2:11" x14ac:dyDescent="0.25">
      <c r="B119" s="57"/>
      <c r="C119" s="58"/>
      <c r="D119" s="54">
        <v>412</v>
      </c>
      <c r="E119" s="56"/>
      <c r="F119" s="55" t="s">
        <v>142</v>
      </c>
      <c r="G119" s="64">
        <f t="shared" ref="G119:I119" si="34">SUM(G120)</f>
        <v>1298.75</v>
      </c>
      <c r="H119" s="64"/>
      <c r="I119" s="64">
        <f t="shared" si="34"/>
        <v>2702.44</v>
      </c>
      <c r="J119" s="154">
        <f t="shared" si="16"/>
        <v>208.0800769971126</v>
      </c>
      <c r="K119" s="155"/>
    </row>
    <row r="120" spans="2:11" x14ac:dyDescent="0.25">
      <c r="B120" s="57"/>
      <c r="C120" s="58"/>
      <c r="D120" s="59"/>
      <c r="E120" s="57">
        <v>4123</v>
      </c>
      <c r="F120" s="58" t="s">
        <v>131</v>
      </c>
      <c r="G120" s="66">
        <v>1298.75</v>
      </c>
      <c r="H120" s="66"/>
      <c r="I120" s="66">
        <v>2702.44</v>
      </c>
      <c r="J120" s="154">
        <f t="shared" si="16"/>
        <v>208.0800769971126</v>
      </c>
      <c r="K120" s="155"/>
    </row>
    <row r="121" spans="2:11" x14ac:dyDescent="0.25">
      <c r="B121" s="57"/>
      <c r="C121" s="60" t="s">
        <v>148</v>
      </c>
      <c r="D121" s="56"/>
      <c r="E121" s="56"/>
      <c r="F121" s="60" t="s">
        <v>143</v>
      </c>
      <c r="G121" s="64">
        <f t="shared" ref="G121:I121" si="35">SUM(G122,G124,G131)</f>
        <v>317126.97000000003</v>
      </c>
      <c r="H121" s="64">
        <v>759400</v>
      </c>
      <c r="I121" s="64">
        <f t="shared" si="35"/>
        <v>676146.35</v>
      </c>
      <c r="J121" s="154">
        <f t="shared" si="16"/>
        <v>213.20998021707203</v>
      </c>
      <c r="K121" s="154">
        <f>I121/H121*100</f>
        <v>89.036917303134061</v>
      </c>
    </row>
    <row r="122" spans="2:11" x14ac:dyDescent="0.25">
      <c r="B122" s="57"/>
      <c r="C122" s="55"/>
      <c r="D122" s="54">
        <v>421</v>
      </c>
      <c r="E122" s="56"/>
      <c r="F122" s="55" t="s">
        <v>144</v>
      </c>
      <c r="G122" s="64">
        <f t="shared" ref="G122:I122" si="36">SUM(G123)</f>
        <v>0</v>
      </c>
      <c r="H122" s="64"/>
      <c r="I122" s="64">
        <f t="shared" si="36"/>
        <v>0</v>
      </c>
      <c r="J122" s="154">
        <v>0</v>
      </c>
      <c r="K122" s="155"/>
    </row>
    <row r="123" spans="2:11" x14ac:dyDescent="0.25">
      <c r="B123" s="57"/>
      <c r="C123" s="58"/>
      <c r="D123" s="59"/>
      <c r="E123" s="57">
        <v>4212</v>
      </c>
      <c r="F123" s="58" t="s">
        <v>132</v>
      </c>
      <c r="G123" s="66">
        <v>0</v>
      </c>
      <c r="H123" s="66"/>
      <c r="I123" s="66">
        <v>0</v>
      </c>
      <c r="J123" s="154">
        <v>0</v>
      </c>
      <c r="K123" s="155"/>
    </row>
    <row r="124" spans="2:11" x14ac:dyDescent="0.25">
      <c r="B124" s="57"/>
      <c r="C124" s="58"/>
      <c r="D124" s="54">
        <v>422</v>
      </c>
      <c r="E124" s="56"/>
      <c r="F124" s="55" t="s">
        <v>145</v>
      </c>
      <c r="G124" s="64">
        <f t="shared" ref="G124" si="37">SUM(G125:G130)</f>
        <v>268138.02</v>
      </c>
      <c r="H124" s="64"/>
      <c r="I124" s="64">
        <f>SUM(I125:I130)</f>
        <v>630446.35</v>
      </c>
      <c r="J124" s="154">
        <f t="shared" ref="J124:J134" si="38">I124/G124*100</f>
        <v>235.12008852754263</v>
      </c>
      <c r="K124" s="155"/>
    </row>
    <row r="125" spans="2:11" x14ac:dyDescent="0.25">
      <c r="B125" s="57"/>
      <c r="C125" s="58"/>
      <c r="D125" s="59"/>
      <c r="E125" s="57">
        <v>4221</v>
      </c>
      <c r="F125" s="58" t="s">
        <v>133</v>
      </c>
      <c r="G125" s="66">
        <v>19014.509999999998</v>
      </c>
      <c r="H125" s="66"/>
      <c r="I125" s="66">
        <v>148044.4</v>
      </c>
      <c r="J125" s="154">
        <f t="shared" si="38"/>
        <v>778.58645844673356</v>
      </c>
      <c r="K125" s="155"/>
    </row>
    <row r="126" spans="2:11" s="79" customFormat="1" x14ac:dyDescent="0.25">
      <c r="B126" s="57"/>
      <c r="C126" s="58"/>
      <c r="D126" s="59"/>
      <c r="E126" s="57" t="s">
        <v>242</v>
      </c>
      <c r="F126" s="58" t="s">
        <v>220</v>
      </c>
      <c r="G126" s="66">
        <v>0</v>
      </c>
      <c r="H126" s="66"/>
      <c r="I126" s="66">
        <v>2199.9</v>
      </c>
      <c r="J126" s="154">
        <v>0</v>
      </c>
      <c r="K126" s="155"/>
    </row>
    <row r="127" spans="2:11" x14ac:dyDescent="0.25">
      <c r="B127" s="57"/>
      <c r="C127" s="58"/>
      <c r="D127" s="59"/>
      <c r="E127" s="57">
        <v>4223</v>
      </c>
      <c r="F127" s="58" t="s">
        <v>134</v>
      </c>
      <c r="G127" s="66">
        <v>5161.29</v>
      </c>
      <c r="H127" s="66"/>
      <c r="I127" s="66">
        <v>5388.47</v>
      </c>
      <c r="J127" s="154">
        <f t="shared" si="38"/>
        <v>104.4016127751008</v>
      </c>
      <c r="K127" s="155"/>
    </row>
    <row r="128" spans="2:11" x14ac:dyDescent="0.25">
      <c r="B128" s="57"/>
      <c r="C128" s="58"/>
      <c r="D128" s="59"/>
      <c r="E128" s="57">
        <v>4224</v>
      </c>
      <c r="F128" s="58" t="s">
        <v>135</v>
      </c>
      <c r="G128" s="66">
        <v>242539.42</v>
      </c>
      <c r="H128" s="66"/>
      <c r="I128" s="66">
        <v>468190.61</v>
      </c>
      <c r="J128" s="154">
        <f t="shared" si="38"/>
        <v>193.03691333969545</v>
      </c>
      <c r="K128" s="155"/>
    </row>
    <row r="129" spans="2:13" x14ac:dyDescent="0.25">
      <c r="B129" s="57"/>
      <c r="C129" s="58"/>
      <c r="D129" s="59"/>
      <c r="E129" s="57">
        <v>4225</v>
      </c>
      <c r="F129" s="58" t="s">
        <v>136</v>
      </c>
      <c r="G129" s="66">
        <v>680</v>
      </c>
      <c r="H129" s="66"/>
      <c r="I129" s="66">
        <v>1569.88</v>
      </c>
      <c r="J129" s="154">
        <f t="shared" si="38"/>
        <v>230.86470588235298</v>
      </c>
      <c r="K129" s="155"/>
    </row>
    <row r="130" spans="2:13" x14ac:dyDescent="0.25">
      <c r="B130" s="57"/>
      <c r="C130" s="61"/>
      <c r="D130" s="59"/>
      <c r="E130" s="57">
        <v>4227</v>
      </c>
      <c r="F130" s="61" t="s">
        <v>137</v>
      </c>
      <c r="G130" s="66">
        <v>742.8</v>
      </c>
      <c r="H130" s="66"/>
      <c r="I130" s="66">
        <v>5053.09</v>
      </c>
      <c r="J130" s="154">
        <f t="shared" si="38"/>
        <v>680.27598276790525</v>
      </c>
      <c r="K130" s="155"/>
    </row>
    <row r="131" spans="2:13" x14ac:dyDescent="0.25">
      <c r="B131" s="57"/>
      <c r="C131" s="58"/>
      <c r="D131" s="69">
        <v>423</v>
      </c>
      <c r="E131" s="54"/>
      <c r="F131" s="55" t="s">
        <v>146</v>
      </c>
      <c r="G131" s="64">
        <f t="shared" ref="G131:I131" si="39">SUM(G132)</f>
        <v>48988.95</v>
      </c>
      <c r="H131" s="64"/>
      <c r="I131" s="64">
        <f t="shared" si="39"/>
        <v>45700</v>
      </c>
      <c r="J131" s="154">
        <f t="shared" si="38"/>
        <v>93.286343144729571</v>
      </c>
      <c r="K131" s="155"/>
    </row>
    <row r="132" spans="2:13" x14ac:dyDescent="0.25">
      <c r="B132" s="57"/>
      <c r="C132" s="58"/>
      <c r="D132" s="59"/>
      <c r="E132" s="57">
        <v>4231</v>
      </c>
      <c r="F132" s="58" t="s">
        <v>138</v>
      </c>
      <c r="G132" s="66">
        <v>48988.95</v>
      </c>
      <c r="H132" s="66"/>
      <c r="I132" s="66">
        <v>45700</v>
      </c>
      <c r="J132" s="154">
        <f t="shared" si="38"/>
        <v>93.286343144729571</v>
      </c>
      <c r="K132" s="154"/>
      <c r="M132" s="154"/>
    </row>
    <row r="133" spans="2:13" x14ac:dyDescent="0.25">
      <c r="B133" s="57"/>
      <c r="C133" s="54">
        <v>45</v>
      </c>
      <c r="D133" s="56"/>
      <c r="E133" s="56"/>
      <c r="F133" s="55" t="s">
        <v>147</v>
      </c>
      <c r="G133" s="64">
        <f t="shared" ref="G133:I133" si="40">SUM(G134)</f>
        <v>293687.03000000003</v>
      </c>
      <c r="H133" s="64">
        <v>213000</v>
      </c>
      <c r="I133" s="64">
        <f t="shared" si="40"/>
        <v>100245.89</v>
      </c>
      <c r="J133" s="154">
        <f t="shared" si="38"/>
        <v>34.133577502554331</v>
      </c>
      <c r="K133" s="154">
        <f>I133/H133*100</f>
        <v>47.063798122065727</v>
      </c>
    </row>
    <row r="134" spans="2:13" x14ac:dyDescent="0.25">
      <c r="B134" s="57"/>
      <c r="C134" s="58"/>
      <c r="D134" s="57">
        <v>451</v>
      </c>
      <c r="E134" s="59"/>
      <c r="F134" s="58" t="s">
        <v>139</v>
      </c>
      <c r="G134" s="66">
        <v>293687.03000000003</v>
      </c>
      <c r="H134" s="66"/>
      <c r="I134" s="66">
        <v>100245.89</v>
      </c>
      <c r="J134" s="154">
        <f t="shared" si="38"/>
        <v>34.133577502554331</v>
      </c>
      <c r="K134" s="155"/>
    </row>
    <row r="135" spans="2:13" x14ac:dyDescent="0.25">
      <c r="B135" s="251" t="s">
        <v>248</v>
      </c>
      <c r="C135" s="251"/>
      <c r="D135" s="251"/>
      <c r="E135" s="79"/>
      <c r="F135" s="79"/>
      <c r="G135" s="79"/>
      <c r="H135" s="79"/>
      <c r="I135" s="79"/>
      <c r="J135" s="79"/>
      <c r="K135" s="79"/>
    </row>
    <row r="136" spans="2:13" x14ac:dyDescent="0.25">
      <c r="B136" s="22"/>
      <c r="C136" s="22"/>
      <c r="D136" s="22"/>
      <c r="E136" s="22"/>
      <c r="F136" s="22"/>
      <c r="G136" s="186"/>
      <c r="H136" s="22"/>
      <c r="I136" s="253" t="s">
        <v>249</v>
      </c>
      <c r="J136" s="253"/>
      <c r="K136" s="22"/>
    </row>
    <row r="137" spans="2:13" x14ac:dyDescent="0.25">
      <c r="B137" s="166"/>
      <c r="C137" s="166"/>
      <c r="D137" s="166"/>
      <c r="E137" s="166"/>
      <c r="F137" s="166"/>
      <c r="G137" s="185"/>
      <c r="H137" s="184"/>
      <c r="I137" s="252" t="s">
        <v>250</v>
      </c>
      <c r="J137" s="252"/>
      <c r="K137" s="166"/>
    </row>
    <row r="138" spans="2:13" x14ac:dyDescent="0.25">
      <c r="B138" s="166"/>
      <c r="C138" s="166"/>
      <c r="D138" s="166"/>
      <c r="E138" s="166"/>
      <c r="F138" s="166"/>
      <c r="G138" s="185"/>
      <c r="H138" s="184"/>
      <c r="I138" s="185"/>
      <c r="J138" s="184"/>
      <c r="K138" s="166"/>
    </row>
    <row r="139" spans="2:13" x14ac:dyDescent="0.25">
      <c r="B139" s="281"/>
      <c r="C139" s="281"/>
      <c r="D139" s="281"/>
      <c r="E139" s="281"/>
      <c r="F139" s="281"/>
      <c r="G139" s="281"/>
      <c r="H139" s="281"/>
      <c r="I139" s="281"/>
      <c r="J139" s="281"/>
      <c r="K139" s="281"/>
    </row>
    <row r="140" spans="2:13" s="79" customFormat="1" x14ac:dyDescent="0.25">
      <c r="B140" s="192"/>
      <c r="C140" s="192"/>
      <c r="D140" s="192"/>
      <c r="E140" s="192"/>
      <c r="F140" s="192"/>
      <c r="G140" s="192"/>
      <c r="H140" s="192"/>
      <c r="I140" s="192"/>
      <c r="J140" s="192"/>
      <c r="K140" s="192"/>
    </row>
  </sheetData>
  <protectedRanges>
    <protectedRange algorithmName="SHA-512" hashValue="R8frfBQ/MhInQYm+jLEgMwgPwCkrGPIUaxyIFLRSCn/+fIsUU6bmJDax/r7gTh2PEAEvgODYwg0rRRjqSM/oww==" saltValue="tbZzHO5lCNHCDH5y3XGZag==" spinCount="100000" sqref="D61 E68:E69 E72:E75 B68:B76 E84:E92 E97:E103 E77:E82 E106:E108 E62:E64 E111 E114 B83:B116 C68:C116 E116:E117 F59:F93 B59:C67 F96:F116" name="Range1_2"/>
    <protectedRange algorithmName="SHA-512" hashValue="R8frfBQ/MhInQYm+jLEgMwgPwCkrGPIUaxyIFLRSCn/+fIsUU6bmJDax/r7gTh2PEAEvgODYwg0rRRjqSM/oww==" saltValue="tbZzHO5lCNHCDH5y3XGZag==" spinCount="100000" sqref="D119 D122 D124 B117:C134 E120 F117:F122 E123:F123 E125:E132 F124:F134 D134" name="Range1_1"/>
    <protectedRange algorithmName="SHA-512" hashValue="R8frfBQ/MhInQYm+jLEgMwgPwCkrGPIUaxyIFLRSCn/+fIsUU6bmJDax/r7gTh2PEAEvgODYwg0rRRjqSM/oww==" saltValue="tbZzHO5lCNHCDH5y3XGZag==" spinCount="100000" sqref="E95 F94:F95" name="Range1_2_1"/>
  </protectedRanges>
  <mergeCells count="16">
    <mergeCell ref="B135:D135"/>
    <mergeCell ref="B139:K139"/>
    <mergeCell ref="B1:K1"/>
    <mergeCell ref="B2:K2"/>
    <mergeCell ref="B4:K4"/>
    <mergeCell ref="B6:K6"/>
    <mergeCell ref="B57:F57"/>
    <mergeCell ref="B9:F9"/>
    <mergeCell ref="B56:F56"/>
    <mergeCell ref="B8:F8"/>
    <mergeCell ref="B7:K7"/>
    <mergeCell ref="B5:K5"/>
    <mergeCell ref="B55:K55"/>
    <mergeCell ref="B3:K3"/>
    <mergeCell ref="I136:J136"/>
    <mergeCell ref="I137:J137"/>
  </mergeCells>
  <pageMargins left="0.25" right="0.25" top="0.75" bottom="0.75" header="0.3" footer="0.3"/>
  <pageSetup paperSize="9" scale="7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41"/>
  <sheetViews>
    <sheetView topLeftCell="A28" zoomScale="110" zoomScaleNormal="110" workbookViewId="0">
      <selection activeCell="F49" sqref="F49"/>
    </sheetView>
  </sheetViews>
  <sheetFormatPr defaultRowHeight="15" x14ac:dyDescent="0.25"/>
  <cols>
    <col min="2" max="2" width="48.85546875" customWidth="1"/>
    <col min="3" max="3" width="25.140625" style="79" customWidth="1"/>
    <col min="4" max="4" width="25.42578125" customWidth="1"/>
    <col min="5" max="5" width="25.140625" customWidth="1"/>
    <col min="6" max="6" width="29.140625" customWidth="1"/>
    <col min="7" max="8" width="25.28515625" customWidth="1"/>
    <col min="9" max="10" width="15.7109375" customWidth="1"/>
  </cols>
  <sheetData>
    <row r="1" spans="2:7" ht="18" x14ac:dyDescent="0.25">
      <c r="B1" s="2"/>
      <c r="C1" s="10"/>
      <c r="D1" s="2"/>
      <c r="E1" s="2"/>
      <c r="F1" s="3"/>
      <c r="G1" s="3"/>
    </row>
    <row r="2" spans="2:7" ht="15.75" customHeight="1" x14ac:dyDescent="0.25">
      <c r="B2" s="277" t="s">
        <v>28</v>
      </c>
      <c r="C2" s="277"/>
      <c r="D2" s="277"/>
      <c r="E2" s="277"/>
      <c r="F2" s="277"/>
      <c r="G2" s="277"/>
    </row>
    <row r="3" spans="2:7" ht="18" x14ac:dyDescent="0.25">
      <c r="B3" s="27"/>
      <c r="C3" s="193"/>
      <c r="D3" s="27"/>
      <c r="E3" s="27"/>
      <c r="F3" s="28"/>
      <c r="G3" s="28"/>
    </row>
    <row r="4" spans="2:7" ht="33.75" customHeight="1" x14ac:dyDescent="0.25">
      <c r="B4" s="23" t="s">
        <v>4</v>
      </c>
      <c r="C4" s="235" t="s">
        <v>234</v>
      </c>
      <c r="D4" s="235" t="s">
        <v>237</v>
      </c>
      <c r="E4" s="235" t="s">
        <v>238</v>
      </c>
      <c r="F4" s="203" t="s">
        <v>16</v>
      </c>
      <c r="G4" s="203" t="s">
        <v>34</v>
      </c>
    </row>
    <row r="5" spans="2:7" x14ac:dyDescent="0.25">
      <c r="B5" s="23">
        <v>1</v>
      </c>
      <c r="C5" s="194">
        <v>4</v>
      </c>
      <c r="D5" s="25">
        <v>3</v>
      </c>
      <c r="E5" s="23">
        <v>4</v>
      </c>
      <c r="F5" s="25" t="s">
        <v>40</v>
      </c>
      <c r="G5" s="25" t="s">
        <v>41</v>
      </c>
    </row>
    <row r="6" spans="2:7" s="162" customFormat="1" x14ac:dyDescent="0.25">
      <c r="B6" s="71" t="s">
        <v>31</v>
      </c>
      <c r="C6" s="159">
        <f t="shared" ref="C6" si="0">SUM(C7+C9+C11+C13+C16+C18)</f>
        <v>12847648.5</v>
      </c>
      <c r="D6" s="159">
        <f>SUM(D7+D9+D11+D13+D16+D18)</f>
        <v>15555476.289999999</v>
      </c>
      <c r="E6" s="240">
        <f t="shared" ref="E6" si="1">SUM(E7+E9+E11+E13+E16+E18)</f>
        <v>15001699.169999998</v>
      </c>
      <c r="F6" s="241">
        <f>E6/C6*100</f>
        <v>116.76610836605623</v>
      </c>
      <c r="G6" s="161">
        <f>E6/D6*100</f>
        <v>96.439986088011963</v>
      </c>
    </row>
    <row r="7" spans="2:7" s="104" customFormat="1" x14ac:dyDescent="0.25">
      <c r="B7" s="71" t="s">
        <v>10</v>
      </c>
      <c r="C7" s="119">
        <f t="shared" ref="C7:E7" si="2">C8</f>
        <v>578161.06000000006</v>
      </c>
      <c r="D7" s="112">
        <f t="shared" si="2"/>
        <v>922880</v>
      </c>
      <c r="E7" s="242">
        <f t="shared" si="2"/>
        <v>911932.32</v>
      </c>
      <c r="F7" s="241">
        <f t="shared" ref="F7:F35" si="3">E7/C7*100</f>
        <v>157.72980629307685</v>
      </c>
      <c r="G7" s="161">
        <f t="shared" ref="G7:G35" si="4">E7/D7*100</f>
        <v>98.813748266296813</v>
      </c>
    </row>
    <row r="8" spans="2:7" x14ac:dyDescent="0.25">
      <c r="B8" s="72" t="s">
        <v>11</v>
      </c>
      <c r="C8" s="120">
        <v>578161.06000000006</v>
      </c>
      <c r="D8" s="108">
        <v>922880</v>
      </c>
      <c r="E8" s="243">
        <v>911932.32</v>
      </c>
      <c r="F8" s="241">
        <f t="shared" si="3"/>
        <v>157.72980629307685</v>
      </c>
      <c r="G8" s="161">
        <f t="shared" si="4"/>
        <v>98.813748266296813</v>
      </c>
    </row>
    <row r="9" spans="2:7" s="104" customFormat="1" x14ac:dyDescent="0.25">
      <c r="B9" s="71" t="s">
        <v>12</v>
      </c>
      <c r="C9" s="119">
        <f t="shared" ref="C9:E9" si="5">C10</f>
        <v>2501429.5099999998</v>
      </c>
      <c r="D9" s="129">
        <f t="shared" si="5"/>
        <v>2698661.25</v>
      </c>
      <c r="E9" s="242">
        <f t="shared" si="5"/>
        <v>2832388.01</v>
      </c>
      <c r="F9" s="241">
        <f t="shared" si="3"/>
        <v>113.23077459016623</v>
      </c>
      <c r="G9" s="161">
        <f t="shared" si="4"/>
        <v>104.95529996586271</v>
      </c>
    </row>
    <row r="10" spans="2:7" x14ac:dyDescent="0.25">
      <c r="B10" s="73" t="s">
        <v>13</v>
      </c>
      <c r="C10" s="121">
        <v>2501429.5099999998</v>
      </c>
      <c r="D10" s="108">
        <v>2698661.25</v>
      </c>
      <c r="E10" s="244">
        <v>2832388.01</v>
      </c>
      <c r="F10" s="241">
        <f t="shared" si="3"/>
        <v>113.23077459016623</v>
      </c>
      <c r="G10" s="161">
        <f t="shared" si="4"/>
        <v>104.95529996586271</v>
      </c>
    </row>
    <row r="11" spans="2:7" s="104" customFormat="1" x14ac:dyDescent="0.25">
      <c r="B11" s="71" t="s">
        <v>203</v>
      </c>
      <c r="C11" s="119">
        <f t="shared" ref="C11:E11" si="6">C12</f>
        <v>9413718.4499999993</v>
      </c>
      <c r="D11" s="112">
        <f t="shared" si="6"/>
        <v>11454037</v>
      </c>
      <c r="E11" s="242">
        <f t="shared" si="6"/>
        <v>10977463.6</v>
      </c>
      <c r="F11" s="241">
        <f t="shared" si="3"/>
        <v>116.61134394772557</v>
      </c>
      <c r="G11" s="161">
        <f t="shared" si="4"/>
        <v>95.839253880531373</v>
      </c>
    </row>
    <row r="12" spans="2:7" x14ac:dyDescent="0.25">
      <c r="B12" s="73" t="s">
        <v>149</v>
      </c>
      <c r="C12" s="121">
        <v>9413718.4499999993</v>
      </c>
      <c r="D12" s="108">
        <v>11454037</v>
      </c>
      <c r="E12" s="244">
        <v>10977463.6</v>
      </c>
      <c r="F12" s="241">
        <f t="shared" si="3"/>
        <v>116.61134394772557</v>
      </c>
      <c r="G12" s="161">
        <f t="shared" si="4"/>
        <v>95.839253880531373</v>
      </c>
    </row>
    <row r="13" spans="2:7" s="104" customFormat="1" x14ac:dyDescent="0.25">
      <c r="B13" s="74" t="s">
        <v>199</v>
      </c>
      <c r="C13" s="119">
        <f t="shared" ref="C13" si="7">C14+C15</f>
        <v>333960.27</v>
      </c>
      <c r="D13" s="112">
        <f t="shared" ref="D13:E13" si="8">D14+D15</f>
        <v>468133.04</v>
      </c>
      <c r="E13" s="242">
        <f t="shared" si="8"/>
        <v>269250.95</v>
      </c>
      <c r="F13" s="241">
        <f t="shared" si="3"/>
        <v>80.623647238038217</v>
      </c>
      <c r="G13" s="161">
        <f t="shared" si="4"/>
        <v>57.515904025915376</v>
      </c>
    </row>
    <row r="14" spans="2:7" x14ac:dyDescent="0.25">
      <c r="B14" s="73" t="s">
        <v>150</v>
      </c>
      <c r="C14" s="121">
        <v>163282.69</v>
      </c>
      <c r="D14" s="108">
        <v>172400</v>
      </c>
      <c r="E14" s="244">
        <v>110469.79</v>
      </c>
      <c r="F14" s="241">
        <f t="shared" si="3"/>
        <v>67.65554266652515</v>
      </c>
      <c r="G14" s="161">
        <f t="shared" si="4"/>
        <v>64.077604408352656</v>
      </c>
    </row>
    <row r="15" spans="2:7" x14ac:dyDescent="0.25">
      <c r="B15" s="73" t="s">
        <v>185</v>
      </c>
      <c r="C15" s="121">
        <v>170677.58</v>
      </c>
      <c r="D15" s="108">
        <v>295733.03999999998</v>
      </c>
      <c r="E15" s="244">
        <v>158781.16</v>
      </c>
      <c r="F15" s="241">
        <f t="shared" si="3"/>
        <v>93.029887112296777</v>
      </c>
      <c r="G15" s="161">
        <f t="shared" si="4"/>
        <v>53.690706997094409</v>
      </c>
    </row>
    <row r="16" spans="2:7" s="111" customFormat="1" x14ac:dyDescent="0.25">
      <c r="B16" s="74" t="s">
        <v>200</v>
      </c>
      <c r="C16" s="119">
        <f t="shared" ref="C16:E16" si="9">C17</f>
        <v>635</v>
      </c>
      <c r="D16" s="110">
        <f t="shared" si="9"/>
        <v>5000</v>
      </c>
      <c r="E16" s="242">
        <f t="shared" si="9"/>
        <v>5000</v>
      </c>
      <c r="F16" s="241">
        <f t="shared" si="3"/>
        <v>787.40157480314963</v>
      </c>
      <c r="G16" s="161">
        <f t="shared" si="4"/>
        <v>100</v>
      </c>
    </row>
    <row r="17" spans="2:7" s="70" customFormat="1" x14ac:dyDescent="0.25">
      <c r="B17" s="179" t="s">
        <v>152</v>
      </c>
      <c r="C17" s="121">
        <v>635</v>
      </c>
      <c r="D17" s="109">
        <v>5000</v>
      </c>
      <c r="E17" s="244">
        <v>5000</v>
      </c>
      <c r="F17" s="241">
        <f t="shared" si="3"/>
        <v>787.40157480314963</v>
      </c>
      <c r="G17" s="161">
        <f t="shared" si="4"/>
        <v>100</v>
      </c>
    </row>
    <row r="18" spans="2:7" s="111" customFormat="1" x14ac:dyDescent="0.25">
      <c r="B18" s="74" t="s">
        <v>201</v>
      </c>
      <c r="C18" s="119">
        <f t="shared" ref="C18:E18" si="10">C19</f>
        <v>19744.21</v>
      </c>
      <c r="D18" s="110">
        <f t="shared" si="10"/>
        <v>6765</v>
      </c>
      <c r="E18" s="242">
        <f t="shared" si="10"/>
        <v>5664.29</v>
      </c>
      <c r="F18" s="241">
        <f t="shared" si="3"/>
        <v>28.688359777372707</v>
      </c>
      <c r="G18" s="161">
        <f t="shared" si="4"/>
        <v>83.729342202512939</v>
      </c>
    </row>
    <row r="19" spans="2:7" s="70" customFormat="1" ht="28.5" x14ac:dyDescent="0.25">
      <c r="B19" s="179" t="s">
        <v>151</v>
      </c>
      <c r="C19" s="121">
        <v>19744.21</v>
      </c>
      <c r="D19" s="109">
        <v>6765</v>
      </c>
      <c r="E19" s="244">
        <v>5664.29</v>
      </c>
      <c r="F19" s="241">
        <f t="shared" si="3"/>
        <v>28.688359777372707</v>
      </c>
      <c r="G19" s="161">
        <f t="shared" si="4"/>
        <v>83.729342202512939</v>
      </c>
    </row>
    <row r="20" spans="2:7" s="70" customFormat="1" x14ac:dyDescent="0.25">
      <c r="B20" s="74" t="s">
        <v>233</v>
      </c>
      <c r="C20" s="121">
        <v>0</v>
      </c>
      <c r="D20" s="109">
        <v>0</v>
      </c>
      <c r="E20" s="244">
        <v>0</v>
      </c>
      <c r="F20" s="241">
        <v>0</v>
      </c>
      <c r="G20" s="161">
        <v>0</v>
      </c>
    </row>
    <row r="21" spans="2:7" s="181" customFormat="1" x14ac:dyDescent="0.25">
      <c r="B21" s="179" t="s">
        <v>232</v>
      </c>
      <c r="C21" s="180">
        <v>0</v>
      </c>
      <c r="D21" s="109">
        <v>0</v>
      </c>
      <c r="E21" s="245">
        <v>0</v>
      </c>
      <c r="F21" s="241">
        <v>0</v>
      </c>
      <c r="G21" s="161">
        <v>0</v>
      </c>
    </row>
    <row r="22" spans="2:7" s="104" customFormat="1" ht="15.75" customHeight="1" x14ac:dyDescent="0.25">
      <c r="B22" s="71" t="s">
        <v>32</v>
      </c>
      <c r="C22" s="112">
        <f>SUM(C23+C25+C27+C29+C32+C34+C36)</f>
        <v>12949034.92</v>
      </c>
      <c r="D22" s="112">
        <f t="shared" ref="D22" si="11">SUM(D23+D25+D27+D29+D32+D34+D36)</f>
        <v>15568880</v>
      </c>
      <c r="E22" s="246">
        <f>SUM(E23+E25+E27+E29+E32+E34+E36)</f>
        <v>14645346.719999999</v>
      </c>
      <c r="F22" s="241">
        <f t="shared" si="3"/>
        <v>113.09990907028921</v>
      </c>
      <c r="G22" s="161">
        <f t="shared" si="4"/>
        <v>94.068081454799568</v>
      </c>
    </row>
    <row r="23" spans="2:7" s="104" customFormat="1" ht="15.75" customHeight="1" x14ac:dyDescent="0.25">
      <c r="B23" s="71" t="s">
        <v>10</v>
      </c>
      <c r="C23" s="122">
        <f>SUM(C24)</f>
        <v>578161.06000000006</v>
      </c>
      <c r="D23" s="116">
        <f>SUM(D24)</f>
        <v>922880</v>
      </c>
      <c r="E23" s="247">
        <f>SUM(E24)</f>
        <v>910736.82</v>
      </c>
      <c r="F23" s="241">
        <f t="shared" si="3"/>
        <v>157.52303000136328</v>
      </c>
      <c r="G23" s="161">
        <f t="shared" si="4"/>
        <v>98.684208131067948</v>
      </c>
    </row>
    <row r="24" spans="2:7" x14ac:dyDescent="0.25">
      <c r="B24" s="72" t="s">
        <v>11</v>
      </c>
      <c r="C24" s="123">
        <v>578161.06000000006</v>
      </c>
      <c r="D24" s="115">
        <v>922880</v>
      </c>
      <c r="E24" s="248">
        <v>910736.82</v>
      </c>
      <c r="F24" s="241">
        <f t="shared" si="3"/>
        <v>157.52303000136328</v>
      </c>
      <c r="G24" s="161">
        <f t="shared" si="4"/>
        <v>98.684208131067948</v>
      </c>
    </row>
    <row r="25" spans="2:7" s="104" customFormat="1" x14ac:dyDescent="0.25">
      <c r="B25" s="71" t="s">
        <v>12</v>
      </c>
      <c r="C25" s="122">
        <f>SUM(C26)</f>
        <v>2601918.3199999998</v>
      </c>
      <c r="D25" s="116">
        <f>SUM(D26)</f>
        <v>2698662.6</v>
      </c>
      <c r="E25" s="247">
        <f>SUM(E26)</f>
        <v>2490737.02</v>
      </c>
      <c r="F25" s="241">
        <f t="shared" si="3"/>
        <v>95.726948876704171</v>
      </c>
      <c r="G25" s="161">
        <f t="shared" si="4"/>
        <v>92.295236166240272</v>
      </c>
    </row>
    <row r="26" spans="2:7" x14ac:dyDescent="0.25">
      <c r="B26" s="73" t="s">
        <v>13</v>
      </c>
      <c r="C26" s="123">
        <v>2601918.3199999998</v>
      </c>
      <c r="D26" s="115">
        <v>2698662.6</v>
      </c>
      <c r="E26" s="248">
        <v>2490737.02</v>
      </c>
      <c r="F26" s="241">
        <f t="shared" si="3"/>
        <v>95.726948876704171</v>
      </c>
      <c r="G26" s="161">
        <f t="shared" si="4"/>
        <v>92.295236166240272</v>
      </c>
    </row>
    <row r="27" spans="2:7" s="104" customFormat="1" x14ac:dyDescent="0.25">
      <c r="B27" s="71" t="s">
        <v>203</v>
      </c>
      <c r="C27" s="122">
        <f>SUM(C28)</f>
        <v>9414318.4499999993</v>
      </c>
      <c r="D27" s="116">
        <f>SUM(D28)</f>
        <v>11454037</v>
      </c>
      <c r="E27" s="247">
        <f>SUM(E28)</f>
        <v>10977464.949999999</v>
      </c>
      <c r="F27" s="241">
        <f t="shared" si="3"/>
        <v>116.60392633096026</v>
      </c>
      <c r="G27" s="161">
        <f t="shared" si="4"/>
        <v>95.839265666768839</v>
      </c>
    </row>
    <row r="28" spans="2:7" x14ac:dyDescent="0.25">
      <c r="B28" s="73" t="s">
        <v>149</v>
      </c>
      <c r="C28" s="124">
        <v>9414318.4499999993</v>
      </c>
      <c r="D28" s="117">
        <v>11454037</v>
      </c>
      <c r="E28" s="124">
        <v>10977464.949999999</v>
      </c>
      <c r="F28" s="160">
        <f t="shared" si="3"/>
        <v>116.60392633096026</v>
      </c>
      <c r="G28" s="161">
        <f t="shared" si="4"/>
        <v>95.839265666768839</v>
      </c>
    </row>
    <row r="29" spans="2:7" s="104" customFormat="1" x14ac:dyDescent="0.25">
      <c r="B29" s="74" t="s">
        <v>199</v>
      </c>
      <c r="C29" s="125">
        <f>SUM(C30:C31)</f>
        <v>334257.88</v>
      </c>
      <c r="D29" s="118">
        <f>SUM(D30:D31)</f>
        <v>481535.39999999997</v>
      </c>
      <c r="E29" s="125">
        <f>SUM(E30:E31)</f>
        <v>261927.45</v>
      </c>
      <c r="F29" s="160">
        <f t="shared" si="3"/>
        <v>78.360890100780878</v>
      </c>
      <c r="G29" s="161">
        <f t="shared" si="4"/>
        <v>54.394225222070901</v>
      </c>
    </row>
    <row r="30" spans="2:7" x14ac:dyDescent="0.25">
      <c r="B30" s="73" t="s">
        <v>150</v>
      </c>
      <c r="C30" s="124">
        <v>159161.63</v>
      </c>
      <c r="D30" s="117">
        <v>185802.36</v>
      </c>
      <c r="E30" s="124">
        <v>110015.69</v>
      </c>
      <c r="F30" s="160">
        <f t="shared" si="3"/>
        <v>69.121992530486139</v>
      </c>
      <c r="G30" s="161">
        <f t="shared" si="4"/>
        <v>59.211137038302432</v>
      </c>
    </row>
    <row r="31" spans="2:7" x14ac:dyDescent="0.25">
      <c r="B31" s="73" t="s">
        <v>185</v>
      </c>
      <c r="C31" s="124">
        <v>175096.25</v>
      </c>
      <c r="D31" s="117">
        <v>295733.03999999998</v>
      </c>
      <c r="E31" s="124">
        <v>151911.76</v>
      </c>
      <c r="F31" s="160">
        <f t="shared" si="3"/>
        <v>86.759002548598275</v>
      </c>
      <c r="G31" s="161">
        <f t="shared" si="4"/>
        <v>51.367868804919468</v>
      </c>
    </row>
    <row r="32" spans="2:7" s="104" customFormat="1" x14ac:dyDescent="0.25">
      <c r="B32" s="74" t="s">
        <v>200</v>
      </c>
      <c r="C32" s="126">
        <f>C33</f>
        <v>635</v>
      </c>
      <c r="D32" s="118">
        <f>D33</f>
        <v>5000</v>
      </c>
      <c r="E32" s="126">
        <f>E33</f>
        <v>0</v>
      </c>
      <c r="F32" s="160">
        <f t="shared" si="3"/>
        <v>0</v>
      </c>
      <c r="G32" s="161">
        <f t="shared" si="4"/>
        <v>0</v>
      </c>
    </row>
    <row r="33" spans="2:11" s="99" customFormat="1" ht="15" customHeight="1" x14ac:dyDescent="0.25">
      <c r="B33" s="75" t="s">
        <v>152</v>
      </c>
      <c r="C33" s="127">
        <v>635</v>
      </c>
      <c r="D33" s="114">
        <v>5000</v>
      </c>
      <c r="E33" s="127">
        <v>0</v>
      </c>
      <c r="F33" s="160">
        <f t="shared" si="3"/>
        <v>0</v>
      </c>
      <c r="G33" s="161">
        <f t="shared" si="4"/>
        <v>0</v>
      </c>
      <c r="H33" s="113"/>
      <c r="I33" s="113"/>
      <c r="J33" s="113"/>
    </row>
    <row r="34" spans="2:11" s="104" customFormat="1" x14ac:dyDescent="0.25">
      <c r="B34" s="74" t="s">
        <v>201</v>
      </c>
      <c r="C34" s="163">
        <f t="shared" ref="C34:E34" si="12">C35</f>
        <v>19744.21</v>
      </c>
      <c r="D34" s="163">
        <f t="shared" si="12"/>
        <v>6765</v>
      </c>
      <c r="E34" s="163">
        <f t="shared" si="12"/>
        <v>4480.4799999999996</v>
      </c>
      <c r="F34" s="160">
        <f t="shared" si="3"/>
        <v>22.692627357589895</v>
      </c>
      <c r="G34" s="161">
        <f t="shared" si="4"/>
        <v>66.230303030303034</v>
      </c>
    </row>
    <row r="35" spans="2:11" s="79" customFormat="1" ht="28.5" x14ac:dyDescent="0.25">
      <c r="B35" s="75" t="s">
        <v>153</v>
      </c>
      <c r="C35" s="124">
        <v>19744.21</v>
      </c>
      <c r="D35" s="117">
        <v>6765</v>
      </c>
      <c r="E35" s="124">
        <v>4480.4799999999996</v>
      </c>
      <c r="F35" s="160">
        <f t="shared" si="3"/>
        <v>22.692627357589895</v>
      </c>
      <c r="G35" s="161">
        <f t="shared" si="4"/>
        <v>66.230303030303034</v>
      </c>
    </row>
    <row r="36" spans="2:11" s="104" customFormat="1" x14ac:dyDescent="0.25">
      <c r="B36" s="74" t="s">
        <v>186</v>
      </c>
      <c r="C36" s="163">
        <f t="shared" ref="C36:E36" si="13">C37</f>
        <v>0</v>
      </c>
      <c r="D36" s="163">
        <f t="shared" si="13"/>
        <v>0</v>
      </c>
      <c r="E36" s="163">
        <f t="shared" si="13"/>
        <v>0</v>
      </c>
      <c r="F36" s="160">
        <v>0</v>
      </c>
      <c r="G36" s="161">
        <v>0</v>
      </c>
    </row>
    <row r="37" spans="2:11" ht="28.5" x14ac:dyDescent="0.25">
      <c r="B37" s="75" t="s">
        <v>187</v>
      </c>
      <c r="C37" s="124">
        <v>0</v>
      </c>
      <c r="D37" s="117">
        <v>0</v>
      </c>
      <c r="E37" s="124">
        <v>0</v>
      </c>
      <c r="F37" s="160">
        <v>0</v>
      </c>
      <c r="G37" s="161">
        <v>0</v>
      </c>
    </row>
    <row r="38" spans="2:11" x14ac:dyDescent="0.25">
      <c r="B38" s="236" t="s">
        <v>248</v>
      </c>
      <c r="C38" s="236"/>
      <c r="D38" s="236"/>
      <c r="E38" s="79"/>
      <c r="F38" s="79"/>
      <c r="G38" s="79"/>
      <c r="H38" s="79"/>
      <c r="I38" s="79"/>
      <c r="J38" s="79"/>
      <c r="K38" s="79"/>
    </row>
    <row r="39" spans="2:11" x14ac:dyDescent="0.25">
      <c r="B39" s="22"/>
      <c r="C39" s="22"/>
      <c r="D39" s="22"/>
      <c r="E39" s="22"/>
      <c r="F39" s="22"/>
      <c r="G39" s="186"/>
      <c r="H39" s="22"/>
      <c r="K39" s="22"/>
    </row>
    <row r="40" spans="2:11" x14ac:dyDescent="0.25">
      <c r="B40" s="166"/>
      <c r="C40" s="166"/>
      <c r="D40" s="166"/>
      <c r="E40" s="166"/>
      <c r="F40" s="253" t="s">
        <v>249</v>
      </c>
      <c r="G40" s="253"/>
      <c r="H40" s="184"/>
      <c r="K40" s="166"/>
    </row>
    <row r="41" spans="2:11" x14ac:dyDescent="0.25">
      <c r="F41" s="252" t="s">
        <v>250</v>
      </c>
      <c r="G41" s="252"/>
    </row>
  </sheetData>
  <mergeCells count="3">
    <mergeCell ref="B2:G2"/>
    <mergeCell ref="F40:G40"/>
    <mergeCell ref="F41:G41"/>
  </mergeCells>
  <pageMargins left="0.7" right="0.7" top="0.75" bottom="0.75" header="0.3" footer="0.3"/>
  <pageSetup paperSize="9" scale="7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14"/>
  <sheetViews>
    <sheetView workbookViewId="0">
      <selection activeCell="F27" sqref="F27"/>
    </sheetView>
  </sheetViews>
  <sheetFormatPr defaultRowHeight="15" x14ac:dyDescent="0.25"/>
  <cols>
    <col min="2" max="2" width="37.7109375" customWidth="1"/>
    <col min="3" max="3" width="25.28515625" style="79" customWidth="1"/>
    <col min="4" max="4" width="25.28515625" customWidth="1"/>
    <col min="5" max="5" width="25.28515625" style="207" customWidth="1"/>
    <col min="6" max="6" width="25.28515625" customWidth="1"/>
    <col min="7" max="7" width="15.7109375" customWidth="1"/>
  </cols>
  <sheetData>
    <row r="1" spans="2:7" ht="18" x14ac:dyDescent="0.25">
      <c r="B1" s="10"/>
      <c r="C1" s="10"/>
      <c r="D1" s="10"/>
      <c r="E1" s="206"/>
      <c r="F1" s="3"/>
      <c r="G1" s="3"/>
    </row>
    <row r="2" spans="2:7" ht="15.75" customHeight="1" x14ac:dyDescent="0.25">
      <c r="B2" s="277" t="s">
        <v>29</v>
      </c>
      <c r="C2" s="277"/>
      <c r="D2" s="277"/>
      <c r="E2" s="277"/>
      <c r="F2" s="277"/>
      <c r="G2" s="277"/>
    </row>
    <row r="3" spans="2:7" ht="18" x14ac:dyDescent="0.25">
      <c r="B3" s="27"/>
      <c r="C3" s="193"/>
      <c r="D3" s="27"/>
      <c r="E3" s="208"/>
      <c r="F3" s="28"/>
      <c r="G3" s="28"/>
    </row>
    <row r="4" spans="2:7" ht="25.5" x14ac:dyDescent="0.25">
      <c r="B4" s="23" t="s">
        <v>4</v>
      </c>
      <c r="C4" s="235" t="s">
        <v>234</v>
      </c>
      <c r="D4" s="235" t="s">
        <v>237</v>
      </c>
      <c r="E4" s="249" t="s">
        <v>238</v>
      </c>
      <c r="F4" s="203" t="s">
        <v>16</v>
      </c>
      <c r="G4" s="203" t="s">
        <v>34</v>
      </c>
    </row>
    <row r="5" spans="2:7" x14ac:dyDescent="0.25">
      <c r="B5" s="25">
        <v>1</v>
      </c>
      <c r="C5" s="203">
        <v>4</v>
      </c>
      <c r="D5" s="204">
        <v>3</v>
      </c>
      <c r="E5" s="250">
        <v>4</v>
      </c>
      <c r="F5" s="204" t="s">
        <v>40</v>
      </c>
      <c r="G5" s="204" t="s">
        <v>41</v>
      </c>
    </row>
    <row r="6" spans="2:7" s="104" customFormat="1" ht="15.75" customHeight="1" x14ac:dyDescent="0.25">
      <c r="B6" s="4" t="s">
        <v>32</v>
      </c>
      <c r="C6" s="38">
        <f t="shared" ref="C6:E6" si="0">C7</f>
        <v>12949034.92</v>
      </c>
      <c r="D6" s="38">
        <f t="shared" si="0"/>
        <v>15568880</v>
      </c>
      <c r="E6" s="210">
        <f t="shared" si="0"/>
        <v>14645346.720000001</v>
      </c>
      <c r="F6" s="163">
        <f>E6/C6*100</f>
        <v>113.09990907028924</v>
      </c>
      <c r="G6" s="128">
        <f>E6/D6*100</f>
        <v>94.068081454799582</v>
      </c>
    </row>
    <row r="7" spans="2:7" s="104" customFormat="1" ht="15.75" customHeight="1" x14ac:dyDescent="0.25">
      <c r="B7" s="4" t="s">
        <v>154</v>
      </c>
      <c r="C7" s="38">
        <f t="shared" ref="C7:E7" si="1">C8</f>
        <v>12949034.92</v>
      </c>
      <c r="D7" s="38">
        <f t="shared" si="1"/>
        <v>15568880</v>
      </c>
      <c r="E7" s="210">
        <f t="shared" si="1"/>
        <v>14645346.720000001</v>
      </c>
      <c r="F7" s="163">
        <f t="shared" ref="F7:F9" si="2">E7/C7*100</f>
        <v>113.09990907028924</v>
      </c>
      <c r="G7" s="128">
        <f>E7/D7*100</f>
        <v>94.068081454799582</v>
      </c>
    </row>
    <row r="8" spans="2:7" ht="15.75" customHeight="1" x14ac:dyDescent="0.25">
      <c r="B8" s="4" t="s">
        <v>155</v>
      </c>
      <c r="C8" s="34">
        <f t="shared" ref="C8:E8" si="3">C9</f>
        <v>12949034.92</v>
      </c>
      <c r="D8" s="34">
        <f t="shared" si="3"/>
        <v>15568880</v>
      </c>
      <c r="E8" s="211">
        <f t="shared" si="3"/>
        <v>14645346.720000001</v>
      </c>
      <c r="F8" s="105">
        <f t="shared" si="2"/>
        <v>113.09990907028924</v>
      </c>
      <c r="G8" s="106">
        <f t="shared" ref="G8:G9" si="4">E8/D8*100</f>
        <v>94.068081454799582</v>
      </c>
    </row>
    <row r="9" spans="2:7" ht="15.75" customHeight="1" x14ac:dyDescent="0.25">
      <c r="B9" s="4" t="s">
        <v>156</v>
      </c>
      <c r="C9" s="34">
        <v>12949034.92</v>
      </c>
      <c r="D9" s="34">
        <v>15568880</v>
      </c>
      <c r="E9" s="211">
        <v>14645346.720000001</v>
      </c>
      <c r="F9" s="105">
        <f t="shared" si="2"/>
        <v>113.09990907028924</v>
      </c>
      <c r="G9" s="106">
        <f t="shared" si="4"/>
        <v>94.068081454799582</v>
      </c>
    </row>
    <row r="10" spans="2:7" ht="15.75" customHeight="1" x14ac:dyDescent="0.25">
      <c r="B10" s="4"/>
      <c r="C10" s="34"/>
      <c r="D10" s="34"/>
      <c r="E10" s="211"/>
      <c r="F10" s="18"/>
      <c r="G10" s="18"/>
    </row>
    <row r="11" spans="2:7" x14ac:dyDescent="0.25">
      <c r="B11" s="236" t="s">
        <v>248</v>
      </c>
      <c r="C11" s="236"/>
      <c r="D11" s="236"/>
      <c r="E11" s="79"/>
      <c r="F11" s="79"/>
      <c r="G11" s="79"/>
    </row>
    <row r="12" spans="2:7" x14ac:dyDescent="0.25">
      <c r="B12" s="22"/>
      <c r="C12" s="22"/>
      <c r="D12" s="22"/>
      <c r="E12" s="22"/>
      <c r="F12" s="22"/>
      <c r="G12" s="186"/>
    </row>
    <row r="13" spans="2:7" x14ac:dyDescent="0.25">
      <c r="B13" s="166"/>
      <c r="C13" s="166"/>
      <c r="D13" s="166"/>
      <c r="E13" s="166"/>
      <c r="F13" s="253" t="s">
        <v>249</v>
      </c>
      <c r="G13" s="253"/>
    </row>
    <row r="14" spans="2:7" x14ac:dyDescent="0.25">
      <c r="B14" s="79"/>
      <c r="D14" s="79"/>
      <c r="E14" s="79"/>
      <c r="F14" s="252" t="s">
        <v>250</v>
      </c>
      <c r="G14" s="252"/>
    </row>
  </sheetData>
  <mergeCells count="3">
    <mergeCell ref="B2:G2"/>
    <mergeCell ref="F13:G13"/>
    <mergeCell ref="F14:G14"/>
  </mergeCells>
  <pageMargins left="0.7" right="0.7" top="0.75" bottom="0.75" header="0.3" footer="0.3"/>
  <pageSetup paperSize="9" scale="8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"/>
  <sheetViews>
    <sheetView topLeftCell="B1" zoomScale="130" zoomScaleNormal="130" workbookViewId="0">
      <selection activeCell="H20" sqref="H20"/>
    </sheetView>
  </sheetViews>
  <sheetFormatPr defaultRowHeight="15" x14ac:dyDescent="0.25"/>
  <cols>
    <col min="1" max="1" width="4" hidden="1" customWidth="1"/>
    <col min="2" max="2" width="7.42578125" bestFit="1" customWidth="1"/>
    <col min="3" max="3" width="8.42578125" bestFit="1" customWidth="1"/>
    <col min="4" max="4" width="8.42578125" customWidth="1"/>
    <col min="5" max="5" width="5.42578125" bestFit="1" customWidth="1"/>
    <col min="6" max="6" width="25.28515625" customWidth="1"/>
    <col min="7" max="7" width="25.28515625" style="79" customWidth="1"/>
    <col min="8" max="9" width="25.28515625" customWidth="1"/>
    <col min="10" max="11" width="15.7109375" customWidth="1"/>
  </cols>
  <sheetData>
    <row r="1" spans="2:11" ht="18" customHeight="1" x14ac:dyDescent="0.25">
      <c r="B1" s="2"/>
      <c r="C1" s="2"/>
      <c r="D1" s="10"/>
      <c r="E1" s="2"/>
      <c r="F1" s="2"/>
      <c r="G1" s="10"/>
      <c r="H1" s="2"/>
      <c r="I1" s="2"/>
      <c r="J1" s="2"/>
      <c r="K1" s="10"/>
    </row>
    <row r="2" spans="2:11" ht="15.75" customHeight="1" x14ac:dyDescent="0.25">
      <c r="B2" s="277" t="s">
        <v>8</v>
      </c>
      <c r="C2" s="277"/>
      <c r="D2" s="277"/>
      <c r="E2" s="277"/>
      <c r="F2" s="277"/>
      <c r="G2" s="277"/>
      <c r="H2" s="277"/>
      <c r="I2" s="277"/>
      <c r="J2" s="277"/>
      <c r="K2" s="277"/>
    </row>
    <row r="3" spans="2:11" ht="18" x14ac:dyDescent="0.25">
      <c r="B3" s="27"/>
      <c r="C3" s="27"/>
      <c r="D3" s="27"/>
      <c r="E3" s="27"/>
      <c r="F3" s="27"/>
      <c r="G3" s="28"/>
      <c r="H3" s="27"/>
      <c r="I3" s="28"/>
      <c r="J3" s="28"/>
      <c r="K3" s="28"/>
    </row>
    <row r="4" spans="2:11" ht="18" customHeight="1" x14ac:dyDescent="0.25">
      <c r="B4" s="277" t="s">
        <v>37</v>
      </c>
      <c r="C4" s="277"/>
      <c r="D4" s="277"/>
      <c r="E4" s="277"/>
      <c r="F4" s="277"/>
      <c r="G4" s="277"/>
      <c r="H4" s="277"/>
      <c r="I4" s="277"/>
      <c r="J4" s="277"/>
      <c r="K4" s="277"/>
    </row>
    <row r="5" spans="2:11" ht="15.75" customHeight="1" x14ac:dyDescent="0.25">
      <c r="B5" s="277" t="s">
        <v>30</v>
      </c>
      <c r="C5" s="277"/>
      <c r="D5" s="277"/>
      <c r="E5" s="277"/>
      <c r="F5" s="277"/>
      <c r="G5" s="277"/>
      <c r="H5" s="277"/>
      <c r="I5" s="277"/>
      <c r="J5" s="277"/>
      <c r="K5" s="277"/>
    </row>
    <row r="6" spans="2:11" ht="18" x14ac:dyDescent="0.25">
      <c r="B6" s="27"/>
      <c r="C6" s="27"/>
      <c r="D6" s="27"/>
      <c r="E6" s="27"/>
      <c r="F6" s="27"/>
      <c r="G6" s="28"/>
      <c r="H6" s="27"/>
      <c r="I6" s="28"/>
      <c r="J6" s="28"/>
      <c r="K6" s="28"/>
    </row>
    <row r="7" spans="2:11" ht="25.5" customHeight="1" x14ac:dyDescent="0.25">
      <c r="B7" s="295" t="s">
        <v>4</v>
      </c>
      <c r="C7" s="296"/>
      <c r="D7" s="296"/>
      <c r="E7" s="296"/>
      <c r="F7" s="297"/>
      <c r="G7" s="235" t="s">
        <v>234</v>
      </c>
      <c r="H7" s="235" t="s">
        <v>237</v>
      </c>
      <c r="I7" s="235" t="s">
        <v>238</v>
      </c>
      <c r="J7" s="203" t="s">
        <v>16</v>
      </c>
      <c r="K7" s="203" t="s">
        <v>34</v>
      </c>
    </row>
    <row r="8" spans="2:11" x14ac:dyDescent="0.25">
      <c r="B8" s="295">
        <v>1</v>
      </c>
      <c r="C8" s="296"/>
      <c r="D8" s="296"/>
      <c r="E8" s="296"/>
      <c r="F8" s="297"/>
      <c r="G8" s="195">
        <v>4</v>
      </c>
      <c r="H8" s="25">
        <v>3</v>
      </c>
      <c r="I8" s="25">
        <v>4</v>
      </c>
      <c r="J8" s="25" t="s">
        <v>40</v>
      </c>
      <c r="K8" s="25" t="s">
        <v>41</v>
      </c>
    </row>
    <row r="9" spans="2:11" ht="25.5" x14ac:dyDescent="0.25">
      <c r="B9" s="4">
        <v>8</v>
      </c>
      <c r="C9" s="4"/>
      <c r="D9" s="4"/>
      <c r="E9" s="4"/>
      <c r="F9" s="4" t="s">
        <v>5</v>
      </c>
      <c r="G9" s="38">
        <f t="shared" ref="G9:I9" si="0">SUM(G10)</f>
        <v>0</v>
      </c>
      <c r="H9" s="38">
        <f t="shared" si="0"/>
        <v>0</v>
      </c>
      <c r="I9" s="38">
        <f t="shared" si="0"/>
        <v>0</v>
      </c>
      <c r="J9" s="163">
        <v>0</v>
      </c>
      <c r="K9" s="163">
        <v>0</v>
      </c>
    </row>
    <row r="10" spans="2:11" ht="25.5" x14ac:dyDescent="0.25">
      <c r="B10" s="4"/>
      <c r="C10" s="4">
        <v>82</v>
      </c>
      <c r="D10" s="4"/>
      <c r="E10" s="4"/>
      <c r="F10" s="4" t="s">
        <v>71</v>
      </c>
      <c r="G10" s="38">
        <f t="shared" ref="G10:I10" si="1">SUM(G11)</f>
        <v>0</v>
      </c>
      <c r="H10" s="38">
        <v>0</v>
      </c>
      <c r="I10" s="38">
        <f t="shared" si="1"/>
        <v>0</v>
      </c>
      <c r="J10" s="163">
        <v>0</v>
      </c>
      <c r="K10" s="163">
        <v>0</v>
      </c>
    </row>
    <row r="11" spans="2:11" x14ac:dyDescent="0.25">
      <c r="B11" s="5"/>
      <c r="C11" s="12"/>
      <c r="D11" s="12">
        <v>822</v>
      </c>
      <c r="E11" s="12"/>
      <c r="F11" s="37" t="s">
        <v>72</v>
      </c>
      <c r="G11" s="38">
        <f t="shared" ref="G11:I11" si="2">SUM(G12)</f>
        <v>0</v>
      </c>
      <c r="H11" s="38"/>
      <c r="I11" s="38">
        <f t="shared" si="2"/>
        <v>0</v>
      </c>
      <c r="J11" s="163">
        <v>0</v>
      </c>
      <c r="K11" s="163">
        <v>0</v>
      </c>
    </row>
    <row r="12" spans="2:11" x14ac:dyDescent="0.25">
      <c r="B12" s="5"/>
      <c r="C12" s="5"/>
      <c r="D12" s="5"/>
      <c r="E12" s="5">
        <v>8221</v>
      </c>
      <c r="F12" s="14" t="s">
        <v>73</v>
      </c>
      <c r="G12" s="66">
        <v>0</v>
      </c>
      <c r="H12" s="34"/>
      <c r="I12" s="66">
        <v>0</v>
      </c>
      <c r="J12" s="163">
        <v>0</v>
      </c>
      <c r="K12" s="163">
        <v>0</v>
      </c>
    </row>
    <row r="13" spans="2:11" ht="25.5" x14ac:dyDescent="0.25">
      <c r="B13" s="7">
        <v>5</v>
      </c>
      <c r="C13" s="8"/>
      <c r="D13" s="8"/>
      <c r="E13" s="8"/>
      <c r="F13" s="11" t="s">
        <v>6</v>
      </c>
      <c r="G13" s="39">
        <v>0</v>
      </c>
      <c r="H13" s="38">
        <v>0</v>
      </c>
      <c r="I13" s="39">
        <v>0</v>
      </c>
      <c r="J13" s="163">
        <v>0</v>
      </c>
      <c r="K13" s="163">
        <v>0</v>
      </c>
    </row>
    <row r="14" spans="2:11" x14ac:dyDescent="0.25">
      <c r="B14" s="251" t="s">
        <v>248</v>
      </c>
      <c r="C14" s="251"/>
      <c r="D14" s="251"/>
      <c r="E14" s="251"/>
      <c r="F14" s="79"/>
      <c r="H14" s="79"/>
    </row>
    <row r="15" spans="2:11" x14ac:dyDescent="0.25">
      <c r="B15" s="20"/>
      <c r="C15" s="22"/>
      <c r="D15" s="22"/>
      <c r="E15" s="22"/>
      <c r="F15" s="22"/>
      <c r="G15" s="22"/>
      <c r="H15" s="186"/>
      <c r="I15" s="186"/>
      <c r="J15" s="20"/>
      <c r="K15" s="20"/>
    </row>
    <row r="16" spans="2:11" x14ac:dyDescent="0.25">
      <c r="B16" s="20"/>
      <c r="C16" s="166"/>
      <c r="D16" s="166"/>
      <c r="E16" s="166"/>
      <c r="F16" s="166"/>
      <c r="G16" s="253"/>
      <c r="H16" s="253"/>
      <c r="I16" s="253" t="s">
        <v>249</v>
      </c>
      <c r="J16" s="253"/>
      <c r="K16" s="20"/>
    </row>
    <row r="17" spans="2:11" x14ac:dyDescent="0.25">
      <c r="B17" s="20"/>
      <c r="C17" s="79"/>
      <c r="D17" s="79"/>
      <c r="E17" s="79"/>
      <c r="F17" s="79"/>
      <c r="G17" s="252"/>
      <c r="H17" s="252"/>
      <c r="I17" s="252" t="s">
        <v>250</v>
      </c>
      <c r="J17" s="252"/>
      <c r="K17" s="20"/>
    </row>
  </sheetData>
  <mergeCells count="10">
    <mergeCell ref="B7:F7"/>
    <mergeCell ref="B8:F8"/>
    <mergeCell ref="B2:K2"/>
    <mergeCell ref="B4:K4"/>
    <mergeCell ref="B5:K5"/>
    <mergeCell ref="G16:H16"/>
    <mergeCell ref="G17:H17"/>
    <mergeCell ref="I16:J16"/>
    <mergeCell ref="I17:J17"/>
    <mergeCell ref="B14:E14"/>
  </mergeCells>
  <pageMargins left="0.7" right="0.7" top="0.75" bottom="0.75" header="0.3" footer="0.3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20"/>
  <sheetViews>
    <sheetView workbookViewId="0">
      <selection activeCell="L38" sqref="L38"/>
    </sheetView>
  </sheetViews>
  <sheetFormatPr defaultRowHeight="15" x14ac:dyDescent="0.25"/>
  <cols>
    <col min="1" max="1" width="9.140625" customWidth="1"/>
    <col min="4" max="4" width="8.7109375" customWidth="1"/>
    <col min="5" max="6" width="0.28515625" hidden="1" customWidth="1"/>
    <col min="7" max="7" width="23.7109375" style="79" customWidth="1"/>
    <col min="8" max="8" width="20" customWidth="1"/>
    <col min="9" max="9" width="23.7109375" customWidth="1"/>
    <col min="10" max="10" width="11.140625" customWidth="1"/>
    <col min="11" max="11" width="10.5703125" style="79" customWidth="1"/>
  </cols>
  <sheetData>
    <row r="2" spans="2:11" x14ac:dyDescent="0.25">
      <c r="D2" t="s">
        <v>190</v>
      </c>
    </row>
    <row r="3" spans="2:11" ht="18" x14ac:dyDescent="0.25"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2:11" ht="15.75" hidden="1" x14ac:dyDescent="0.25">
      <c r="B4" s="277"/>
      <c r="C4" s="277"/>
      <c r="D4" s="277"/>
      <c r="E4" s="277"/>
      <c r="F4" s="277"/>
      <c r="G4" s="277"/>
      <c r="H4" s="277"/>
      <c r="I4" s="277"/>
      <c r="J4" s="277"/>
      <c r="K4" s="277"/>
    </row>
    <row r="5" spans="2:11" ht="18" hidden="1" x14ac:dyDescent="0.25">
      <c r="B5" s="134"/>
      <c r="C5" s="134"/>
      <c r="D5" s="134"/>
      <c r="E5" s="134"/>
      <c r="F5" s="134"/>
      <c r="G5" s="28"/>
      <c r="H5" s="134"/>
      <c r="I5" s="28"/>
      <c r="J5" s="28"/>
      <c r="K5" s="28"/>
    </row>
    <row r="6" spans="2:11" ht="15.75" hidden="1" x14ac:dyDescent="0.25">
      <c r="B6" s="277"/>
      <c r="C6" s="277"/>
      <c r="D6" s="277"/>
      <c r="E6" s="277"/>
      <c r="F6" s="277"/>
      <c r="G6" s="277"/>
      <c r="H6" s="277"/>
      <c r="I6" s="277"/>
      <c r="J6" s="277"/>
      <c r="K6" s="277"/>
    </row>
    <row r="7" spans="2:11" ht="15.75" hidden="1" x14ac:dyDescent="0.25">
      <c r="B7" s="277"/>
      <c r="C7" s="277"/>
      <c r="D7" s="277"/>
      <c r="E7" s="277"/>
      <c r="F7" s="277"/>
      <c r="G7" s="277"/>
      <c r="H7" s="277"/>
      <c r="I7" s="277"/>
      <c r="J7" s="277"/>
      <c r="K7" s="277"/>
    </row>
    <row r="8" spans="2:11" ht="18" hidden="1" x14ac:dyDescent="0.25">
      <c r="B8" s="134"/>
      <c r="C8" s="134"/>
      <c r="D8" s="134"/>
      <c r="E8" s="134"/>
      <c r="F8" s="134"/>
      <c r="G8" s="28"/>
      <c r="H8" s="134"/>
      <c r="I8" s="28"/>
      <c r="J8" s="28"/>
      <c r="K8" s="28"/>
    </row>
    <row r="9" spans="2:11" ht="38.25" x14ac:dyDescent="0.25">
      <c r="B9" s="292" t="s">
        <v>4</v>
      </c>
      <c r="C9" s="293"/>
      <c r="D9" s="293"/>
      <c r="E9" s="293"/>
      <c r="F9" s="294"/>
      <c r="G9" s="235" t="s">
        <v>234</v>
      </c>
      <c r="H9" s="235" t="s">
        <v>237</v>
      </c>
      <c r="I9" s="235" t="s">
        <v>238</v>
      </c>
      <c r="J9" s="204" t="s">
        <v>191</v>
      </c>
      <c r="K9" s="204" t="s">
        <v>197</v>
      </c>
    </row>
    <row r="10" spans="2:11" x14ac:dyDescent="0.25">
      <c r="B10" s="292">
        <v>1</v>
      </c>
      <c r="C10" s="293"/>
      <c r="D10" s="293"/>
      <c r="E10" s="293"/>
      <c r="F10" s="294"/>
      <c r="G10" s="195">
        <v>4</v>
      </c>
      <c r="H10" s="135">
        <v>3</v>
      </c>
      <c r="I10" s="135">
        <v>4</v>
      </c>
      <c r="J10" s="135">
        <v>5</v>
      </c>
      <c r="K10" s="135">
        <v>6</v>
      </c>
    </row>
    <row r="11" spans="2:11" s="104" customFormat="1" x14ac:dyDescent="0.25">
      <c r="B11" s="140" t="s">
        <v>192</v>
      </c>
      <c r="C11" s="138"/>
      <c r="D11" s="136"/>
      <c r="E11" s="4"/>
      <c r="F11" s="4"/>
      <c r="G11" s="38">
        <f t="shared" ref="G11:I11" si="0">G12</f>
        <v>0</v>
      </c>
      <c r="H11" s="38">
        <f t="shared" si="0"/>
        <v>0</v>
      </c>
      <c r="I11" s="38">
        <f t="shared" si="0"/>
        <v>0</v>
      </c>
      <c r="J11" s="191">
        <v>0</v>
      </c>
      <c r="K11" s="191">
        <v>0</v>
      </c>
    </row>
    <row r="12" spans="2:11" s="79" customFormat="1" x14ac:dyDescent="0.25">
      <c r="B12" s="146" t="s">
        <v>194</v>
      </c>
      <c r="C12" s="147"/>
      <c r="D12" s="148"/>
      <c r="E12" s="9"/>
      <c r="F12" s="9"/>
      <c r="G12" s="34">
        <f t="shared" ref="G12:I12" si="1">G13</f>
        <v>0</v>
      </c>
      <c r="H12" s="34">
        <f t="shared" si="1"/>
        <v>0</v>
      </c>
      <c r="I12" s="34">
        <f t="shared" si="1"/>
        <v>0</v>
      </c>
      <c r="J12" s="191">
        <v>0</v>
      </c>
      <c r="K12" s="191">
        <v>0</v>
      </c>
    </row>
    <row r="13" spans="2:11" x14ac:dyDescent="0.25">
      <c r="B13" s="146" t="s">
        <v>193</v>
      </c>
      <c r="C13" s="152"/>
      <c r="D13" s="153"/>
      <c r="E13" s="9"/>
      <c r="F13" s="9"/>
      <c r="G13" s="34">
        <v>0</v>
      </c>
      <c r="H13" s="34">
        <v>0</v>
      </c>
      <c r="I13" s="34">
        <v>0</v>
      </c>
      <c r="J13" s="191">
        <v>0</v>
      </c>
      <c r="K13" s="191">
        <v>0</v>
      </c>
    </row>
    <row r="14" spans="2:11" s="104" customFormat="1" x14ac:dyDescent="0.25">
      <c r="B14" s="156" t="s">
        <v>195</v>
      </c>
      <c r="C14" s="139"/>
      <c r="D14" s="137"/>
      <c r="E14" s="12"/>
      <c r="F14" s="37"/>
      <c r="G14" s="38">
        <v>0</v>
      </c>
      <c r="H14" s="38">
        <v>0</v>
      </c>
      <c r="I14" s="38">
        <v>0</v>
      </c>
      <c r="J14" s="189">
        <v>0</v>
      </c>
      <c r="K14" s="189">
        <v>0</v>
      </c>
    </row>
    <row r="15" spans="2:11" x14ac:dyDescent="0.25">
      <c r="B15" s="149" t="s">
        <v>196</v>
      </c>
      <c r="C15" s="150"/>
      <c r="D15" s="151"/>
      <c r="E15" s="5"/>
      <c r="F15" s="14"/>
      <c r="G15" s="155">
        <v>0</v>
      </c>
      <c r="H15" s="34">
        <v>0</v>
      </c>
      <c r="I15" s="155">
        <v>0</v>
      </c>
      <c r="J15" s="190">
        <v>0</v>
      </c>
      <c r="K15" s="190">
        <v>0</v>
      </c>
    </row>
    <row r="16" spans="2:11" x14ac:dyDescent="0.25">
      <c r="B16" s="141"/>
      <c r="C16" s="142"/>
      <c r="D16" s="143"/>
      <c r="E16" s="144"/>
      <c r="F16" s="145"/>
      <c r="G16" s="155"/>
      <c r="H16" s="34"/>
      <c r="I16" s="155"/>
      <c r="J16" s="155"/>
      <c r="K16" s="155"/>
    </row>
    <row r="17" spans="2:10" x14ac:dyDescent="0.25">
      <c r="B17" s="251" t="s">
        <v>248</v>
      </c>
      <c r="C17" s="251"/>
      <c r="D17" s="251"/>
      <c r="E17" s="79"/>
      <c r="F17" s="79"/>
      <c r="H17" s="79"/>
      <c r="I17" s="79"/>
      <c r="J17" s="79"/>
    </row>
    <row r="18" spans="2:10" x14ac:dyDescent="0.25">
      <c r="B18" s="22"/>
      <c r="C18" s="22"/>
      <c r="D18" s="22"/>
      <c r="E18" s="22"/>
      <c r="F18" s="22"/>
      <c r="G18" s="186"/>
      <c r="H18" s="22"/>
      <c r="I18" s="253" t="s">
        <v>249</v>
      </c>
      <c r="J18" s="253"/>
    </row>
    <row r="19" spans="2:10" x14ac:dyDescent="0.25">
      <c r="B19" s="166"/>
      <c r="C19" s="166"/>
      <c r="D19" s="166"/>
      <c r="E19" s="166"/>
      <c r="F19" s="166"/>
      <c r="G19" s="185"/>
      <c r="H19" s="184"/>
      <c r="I19" s="252" t="s">
        <v>250</v>
      </c>
      <c r="J19" s="252"/>
    </row>
    <row r="20" spans="2:10" x14ac:dyDescent="0.25">
      <c r="G20" s="185"/>
      <c r="H20" s="184"/>
      <c r="I20" s="185"/>
      <c r="J20" s="184"/>
    </row>
  </sheetData>
  <mergeCells count="8">
    <mergeCell ref="B17:D17"/>
    <mergeCell ref="I18:J18"/>
    <mergeCell ref="I19:J19"/>
    <mergeCell ref="B4:K4"/>
    <mergeCell ref="B6:K6"/>
    <mergeCell ref="B7:K7"/>
    <mergeCell ref="B9:F9"/>
    <mergeCell ref="B10:F10"/>
  </mergeCells>
  <pageMargins left="0.7" right="0.7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3"/>
  <sheetViews>
    <sheetView tabSelected="1" zoomScale="130" zoomScaleNormal="130" workbookViewId="0">
      <selection activeCell="G22" sqref="G22"/>
    </sheetView>
  </sheetViews>
  <sheetFormatPr defaultRowHeight="15" x14ac:dyDescent="0.25"/>
  <cols>
    <col min="1" max="1" width="9.140625" style="79"/>
    <col min="2" max="2" width="16.140625" customWidth="1"/>
    <col min="3" max="3" width="44.42578125" customWidth="1"/>
    <col min="4" max="5" width="24.28515625" customWidth="1"/>
    <col min="6" max="6" width="17" customWidth="1"/>
    <col min="7" max="7" width="24.28515625" customWidth="1"/>
  </cols>
  <sheetData>
    <row r="1" spans="2:7" ht="18" x14ac:dyDescent="0.25">
      <c r="B1" s="2"/>
      <c r="C1" s="2"/>
      <c r="D1" s="2"/>
      <c r="E1" s="2"/>
      <c r="F1" s="3"/>
      <c r="G1" s="3"/>
    </row>
    <row r="2" spans="2:7" ht="18" customHeight="1" x14ac:dyDescent="0.25">
      <c r="B2" s="277" t="s">
        <v>7</v>
      </c>
      <c r="C2" s="277"/>
      <c r="D2" s="277"/>
      <c r="E2" s="277"/>
      <c r="F2" s="277"/>
      <c r="G2" s="15"/>
    </row>
    <row r="3" spans="2:7" ht="18" x14ac:dyDescent="0.25">
      <c r="B3" s="76"/>
      <c r="C3" s="76"/>
      <c r="D3" s="76"/>
      <c r="E3" s="76"/>
      <c r="F3" s="28"/>
      <c r="G3" s="3"/>
    </row>
    <row r="4" spans="2:7" ht="15.75" x14ac:dyDescent="0.25">
      <c r="B4" s="301" t="s">
        <v>39</v>
      </c>
      <c r="C4" s="301"/>
      <c r="D4" s="301"/>
      <c r="E4" s="301"/>
      <c r="F4" s="301"/>
    </row>
    <row r="5" spans="2:7" ht="18" x14ac:dyDescent="0.25">
      <c r="B5" s="27"/>
      <c r="C5" s="27"/>
      <c r="D5" s="27"/>
      <c r="E5" s="27"/>
      <c r="F5" s="28"/>
    </row>
    <row r="6" spans="2:7" ht="25.5" x14ac:dyDescent="0.25">
      <c r="B6" s="299"/>
      <c r="C6" s="299"/>
      <c r="D6" s="235" t="s">
        <v>237</v>
      </c>
      <c r="E6" s="235" t="s">
        <v>238</v>
      </c>
      <c r="F6" s="203" t="s">
        <v>16</v>
      </c>
    </row>
    <row r="7" spans="2:7" s="26" customFormat="1" ht="11.25" x14ac:dyDescent="0.2">
      <c r="B7" s="300"/>
      <c r="C7" s="300"/>
      <c r="D7" s="25">
        <v>2</v>
      </c>
      <c r="E7" s="25">
        <v>3</v>
      </c>
      <c r="F7" s="25" t="s">
        <v>157</v>
      </c>
    </row>
    <row r="8" spans="2:7" s="99" customFormat="1" x14ac:dyDescent="0.25">
      <c r="B8" s="100"/>
      <c r="C8" s="100" t="s">
        <v>183</v>
      </c>
      <c r="D8" s="101">
        <f>SUM(D9:D12,D15:D16)</f>
        <v>15555476.289999999</v>
      </c>
      <c r="E8" s="101">
        <f t="shared" ref="E8" si="0">SUM(E9+E10+E11+E12+E15+E16+E17)</f>
        <v>15001699.169999998</v>
      </c>
      <c r="F8" s="103">
        <f>E8/D8*100</f>
        <v>96.439986088011963</v>
      </c>
    </row>
    <row r="9" spans="2:7" s="99" customFormat="1" x14ac:dyDescent="0.25">
      <c r="B9" s="102" t="s">
        <v>176</v>
      </c>
      <c r="C9" s="102" t="s">
        <v>10</v>
      </c>
      <c r="D9" s="212">
        <f>SUM(D145,D20)</f>
        <v>922880</v>
      </c>
      <c r="E9" s="212">
        <v>911932.32</v>
      </c>
      <c r="F9" s="213">
        <f>E9/D9*100</f>
        <v>98.813748266296813</v>
      </c>
    </row>
    <row r="10" spans="2:7" s="99" customFormat="1" x14ac:dyDescent="0.25">
      <c r="B10" s="102" t="s">
        <v>177</v>
      </c>
      <c r="C10" s="102" t="s">
        <v>12</v>
      </c>
      <c r="D10" s="212">
        <v>2698661.25</v>
      </c>
      <c r="E10" s="212">
        <v>2832388.01</v>
      </c>
      <c r="F10" s="213">
        <f t="shared" ref="F10:F16" si="1">E10/D10*100</f>
        <v>104.95529996586271</v>
      </c>
    </row>
    <row r="11" spans="2:7" s="99" customFormat="1" x14ac:dyDescent="0.25">
      <c r="B11" s="102" t="s">
        <v>178</v>
      </c>
      <c r="C11" s="102" t="s">
        <v>198</v>
      </c>
      <c r="D11" s="212">
        <f>SUM(D89)</f>
        <v>11454037</v>
      </c>
      <c r="E11" s="212">
        <v>10977463.6</v>
      </c>
      <c r="F11" s="213">
        <f t="shared" si="1"/>
        <v>95.839253880531373</v>
      </c>
    </row>
    <row r="12" spans="2:7" s="99" customFormat="1" x14ac:dyDescent="0.25">
      <c r="B12" s="102" t="s">
        <v>179</v>
      </c>
      <c r="C12" s="102" t="s">
        <v>199</v>
      </c>
      <c r="D12" s="212">
        <f>SUM(D13:D14)</f>
        <v>468133.04</v>
      </c>
      <c r="E12" s="212">
        <f>SUM(E13:E14)</f>
        <v>269250.95</v>
      </c>
      <c r="F12" s="213">
        <f t="shared" si="1"/>
        <v>57.515904025915376</v>
      </c>
    </row>
    <row r="13" spans="2:7" s="99" customFormat="1" x14ac:dyDescent="0.25">
      <c r="B13" s="107"/>
      <c r="C13" s="107" t="s">
        <v>188</v>
      </c>
      <c r="D13" s="214">
        <v>172400</v>
      </c>
      <c r="E13" s="214">
        <v>110469.79</v>
      </c>
      <c r="F13" s="213">
        <f t="shared" si="1"/>
        <v>64.077604408352656</v>
      </c>
    </row>
    <row r="14" spans="2:7" s="99" customFormat="1" x14ac:dyDescent="0.25">
      <c r="B14" s="107"/>
      <c r="C14" s="107" t="s">
        <v>189</v>
      </c>
      <c r="D14" s="214">
        <f>SUM(D161,D164)</f>
        <v>295733.03999999998</v>
      </c>
      <c r="E14" s="214">
        <v>158781.16</v>
      </c>
      <c r="F14" s="213">
        <f t="shared" si="1"/>
        <v>53.690706997094409</v>
      </c>
    </row>
    <row r="15" spans="2:7" s="99" customFormat="1" x14ac:dyDescent="0.25">
      <c r="B15" s="102" t="s">
        <v>180</v>
      </c>
      <c r="C15" s="102" t="s">
        <v>200</v>
      </c>
      <c r="D15" s="212">
        <f>D130</f>
        <v>5000</v>
      </c>
      <c r="E15" s="212">
        <v>5000</v>
      </c>
      <c r="F15" s="213">
        <f t="shared" si="1"/>
        <v>100</v>
      </c>
    </row>
    <row r="16" spans="2:7" s="99" customFormat="1" x14ac:dyDescent="0.25">
      <c r="B16" s="102" t="s">
        <v>181</v>
      </c>
      <c r="C16" s="102" t="s">
        <v>201</v>
      </c>
      <c r="D16" s="212">
        <f>D135</f>
        <v>6765</v>
      </c>
      <c r="E16" s="212">
        <v>5664.29</v>
      </c>
      <c r="F16" s="213">
        <f t="shared" si="1"/>
        <v>83.729342202512939</v>
      </c>
    </row>
    <row r="17" spans="2:6" s="99" customFormat="1" x14ac:dyDescent="0.25">
      <c r="B17" s="102" t="s">
        <v>182</v>
      </c>
      <c r="C17" s="102" t="s">
        <v>202</v>
      </c>
      <c r="D17" s="215">
        <v>0</v>
      </c>
      <c r="E17" s="215">
        <v>0</v>
      </c>
      <c r="F17" s="216"/>
    </row>
    <row r="18" spans="2:6" s="132" customFormat="1" ht="15" customHeight="1" x14ac:dyDescent="0.25">
      <c r="B18" s="98" t="s">
        <v>204</v>
      </c>
      <c r="C18" s="130" t="s">
        <v>205</v>
      </c>
      <c r="D18" s="231">
        <f>SUM(D19)</f>
        <v>14596581.699999999</v>
      </c>
      <c r="E18" s="217">
        <f>E19</f>
        <v>13983942.34</v>
      </c>
      <c r="F18" s="218">
        <f>E18/D18*100</f>
        <v>95.802857322409949</v>
      </c>
    </row>
    <row r="19" spans="2:6" s="132" customFormat="1" ht="15.75" customHeight="1" x14ac:dyDescent="0.25">
      <c r="B19" s="78" t="s">
        <v>160</v>
      </c>
      <c r="C19" s="90" t="s">
        <v>206</v>
      </c>
      <c r="D19" s="231">
        <f>SUM(D20+D38+D89+D121+D130+D135+D140)</f>
        <v>14596581.699999999</v>
      </c>
      <c r="E19" s="217">
        <f>SUM(E20+E38+E89+E121+E130+E135+E140)</f>
        <v>13983942.34</v>
      </c>
      <c r="F19" s="218">
        <f>E19/D19*100</f>
        <v>95.802857322409949</v>
      </c>
    </row>
    <row r="20" spans="2:6" s="79" customFormat="1" ht="20.100000000000001" customHeight="1" x14ac:dyDescent="0.25">
      <c r="B20" s="91">
        <v>11</v>
      </c>
      <c r="C20" s="92" t="s">
        <v>162</v>
      </c>
      <c r="D20" s="93">
        <f>SUM(D21+D25+D27+D29+D36)</f>
        <v>470400</v>
      </c>
      <c r="E20" s="93">
        <f>SUM(E21+E25+E27+E29+E36)</f>
        <v>451521.82</v>
      </c>
      <c r="F20" s="38">
        <f>E20/D20*100</f>
        <v>95.986781462585043</v>
      </c>
    </row>
    <row r="21" spans="2:6" s="79" customFormat="1" ht="20.100000000000001" customHeight="1" x14ac:dyDescent="0.25">
      <c r="B21" s="81">
        <v>32</v>
      </c>
      <c r="C21" s="80" t="s">
        <v>171</v>
      </c>
      <c r="D21" s="38">
        <v>199258</v>
      </c>
      <c r="E21" s="38">
        <f>SUM(E22:E24)</f>
        <v>198041.68</v>
      </c>
      <c r="F21" s="38">
        <f>E21/D21*100</f>
        <v>99.389575324453716</v>
      </c>
    </row>
    <row r="22" spans="2:6" ht="20.100000000000001" customHeight="1" x14ac:dyDescent="0.25">
      <c r="B22" s="82">
        <v>3232</v>
      </c>
      <c r="C22" s="83" t="s">
        <v>90</v>
      </c>
      <c r="D22" s="34"/>
      <c r="E22" s="34">
        <v>125983.67999999999</v>
      </c>
      <c r="F22" s="38"/>
    </row>
    <row r="23" spans="2:6" s="79" customFormat="1" ht="20.100000000000001" customHeight="1" x14ac:dyDescent="0.25">
      <c r="B23" s="82">
        <v>3236</v>
      </c>
      <c r="C23" s="83" t="s">
        <v>94</v>
      </c>
      <c r="D23" s="34"/>
      <c r="E23" s="34">
        <v>15000</v>
      </c>
      <c r="F23" s="38"/>
    </row>
    <row r="24" spans="2:6" ht="20.100000000000001" customHeight="1" x14ac:dyDescent="0.25">
      <c r="B24" s="82">
        <v>3238</v>
      </c>
      <c r="C24" s="83" t="s">
        <v>96</v>
      </c>
      <c r="D24" s="34"/>
      <c r="E24" s="34">
        <v>57058</v>
      </c>
      <c r="F24" s="38"/>
    </row>
    <row r="25" spans="2:6" s="79" customFormat="1" ht="32.25" customHeight="1" x14ac:dyDescent="0.25">
      <c r="B25" s="84">
        <v>37</v>
      </c>
      <c r="C25" s="83" t="s">
        <v>173</v>
      </c>
      <c r="D25" s="38">
        <v>20000</v>
      </c>
      <c r="E25" s="38">
        <f>E26</f>
        <v>12275.64</v>
      </c>
      <c r="F25" s="38">
        <f>E25/D25*100</f>
        <v>61.378199999999993</v>
      </c>
    </row>
    <row r="26" spans="2:6" s="99" customFormat="1" ht="32.25" customHeight="1" x14ac:dyDescent="0.25">
      <c r="B26" s="176">
        <v>3721</v>
      </c>
      <c r="C26" s="175" t="s">
        <v>207</v>
      </c>
      <c r="D26" s="34"/>
      <c r="E26" s="34">
        <v>12275.64</v>
      </c>
      <c r="F26" s="34"/>
    </row>
    <row r="27" spans="2:6" s="79" customFormat="1" ht="32.25" customHeight="1" x14ac:dyDescent="0.25">
      <c r="B27" s="84">
        <v>41</v>
      </c>
      <c r="C27" s="97" t="s">
        <v>208</v>
      </c>
      <c r="D27" s="38">
        <v>2700</v>
      </c>
      <c r="E27" s="38">
        <f>E28</f>
        <v>2700</v>
      </c>
      <c r="F27" s="38">
        <f>E27/D27*100</f>
        <v>100</v>
      </c>
    </row>
    <row r="28" spans="2:6" s="99" customFormat="1" ht="32.25" customHeight="1" x14ac:dyDescent="0.25">
      <c r="B28" s="174">
        <v>4123</v>
      </c>
      <c r="C28" s="175" t="s">
        <v>131</v>
      </c>
      <c r="D28" s="34"/>
      <c r="E28" s="34">
        <v>2700</v>
      </c>
      <c r="F28" s="34"/>
    </row>
    <row r="29" spans="2:6" s="79" customFormat="1" ht="32.25" customHeight="1" x14ac:dyDescent="0.25">
      <c r="B29" s="84">
        <v>42</v>
      </c>
      <c r="C29" s="97" t="s">
        <v>175</v>
      </c>
      <c r="D29" s="38">
        <v>248442</v>
      </c>
      <c r="E29" s="38">
        <f>SUM(E30:E35)</f>
        <v>238504.5</v>
      </c>
      <c r="F29" s="38">
        <f>E29/D29*100</f>
        <v>96.000072451517866</v>
      </c>
    </row>
    <row r="30" spans="2:6" s="99" customFormat="1" ht="32.25" customHeight="1" x14ac:dyDescent="0.25">
      <c r="B30" s="174">
        <v>4122</v>
      </c>
      <c r="C30" s="175" t="s">
        <v>132</v>
      </c>
      <c r="D30" s="34"/>
      <c r="E30" s="34">
        <v>0</v>
      </c>
      <c r="F30" s="34"/>
    </row>
    <row r="31" spans="2:6" s="99" customFormat="1" ht="32.25" customHeight="1" x14ac:dyDescent="0.25">
      <c r="B31" s="174">
        <v>4221</v>
      </c>
      <c r="C31" s="175" t="s">
        <v>133</v>
      </c>
      <c r="D31" s="34"/>
      <c r="E31" s="34">
        <v>49699.5</v>
      </c>
      <c r="F31" s="34"/>
    </row>
    <row r="32" spans="2:6" s="99" customFormat="1" ht="32.25" customHeight="1" x14ac:dyDescent="0.25">
      <c r="B32" s="174">
        <v>4223</v>
      </c>
      <c r="C32" s="175" t="s">
        <v>134</v>
      </c>
      <c r="D32" s="34"/>
      <c r="E32" s="34">
        <v>2500</v>
      </c>
      <c r="F32" s="34"/>
    </row>
    <row r="33" spans="2:6" s="99" customFormat="1" ht="32.25" customHeight="1" x14ac:dyDescent="0.25">
      <c r="B33" s="174">
        <v>4224</v>
      </c>
      <c r="C33" s="175" t="s">
        <v>135</v>
      </c>
      <c r="D33" s="34"/>
      <c r="E33" s="34">
        <v>138542.5</v>
      </c>
      <c r="F33" s="34"/>
    </row>
    <row r="34" spans="2:6" s="99" customFormat="1" ht="32.25" customHeight="1" x14ac:dyDescent="0.25">
      <c r="B34" s="174">
        <v>4227</v>
      </c>
      <c r="C34" s="175" t="s">
        <v>222</v>
      </c>
      <c r="D34" s="34"/>
      <c r="E34" s="34">
        <v>2062.5</v>
      </c>
      <c r="F34" s="34"/>
    </row>
    <row r="35" spans="2:6" s="99" customFormat="1" ht="32.25" customHeight="1" x14ac:dyDescent="0.25">
      <c r="B35" s="174">
        <v>4231</v>
      </c>
      <c r="C35" s="175" t="s">
        <v>217</v>
      </c>
      <c r="D35" s="34"/>
      <c r="E35" s="34">
        <v>45700</v>
      </c>
      <c r="F35" s="34"/>
    </row>
    <row r="36" spans="2:6" s="79" customFormat="1" ht="32.25" customHeight="1" x14ac:dyDescent="0.25">
      <c r="B36" s="84">
        <v>45</v>
      </c>
      <c r="C36" s="97" t="s">
        <v>209</v>
      </c>
      <c r="D36" s="38">
        <v>0</v>
      </c>
      <c r="E36" s="38">
        <f>E37</f>
        <v>0</v>
      </c>
      <c r="F36" s="116">
        <v>0</v>
      </c>
    </row>
    <row r="37" spans="2:6" ht="30" customHeight="1" x14ac:dyDescent="0.25">
      <c r="B37" s="174">
        <v>4511</v>
      </c>
      <c r="C37" s="83" t="s">
        <v>139</v>
      </c>
      <c r="D37" s="34"/>
      <c r="E37" s="34">
        <v>0</v>
      </c>
      <c r="F37" s="38"/>
    </row>
    <row r="38" spans="2:6" ht="20.100000000000001" customHeight="1" x14ac:dyDescent="0.25">
      <c r="B38" s="91">
        <v>31</v>
      </c>
      <c r="C38" s="92" t="s">
        <v>163</v>
      </c>
      <c r="D38" s="93">
        <f>SUM(D39+D44+D69+D73+D75+D80+D88)</f>
        <v>2474577.34</v>
      </c>
      <c r="E38" s="93">
        <f>SUM(E39,E44,E69,E73,E75,E80,E88,E78)</f>
        <v>2440459.4000000004</v>
      </c>
      <c r="F38" s="38">
        <f t="shared" ref="F38:F96" si="2">E38/D38*100</f>
        <v>98.62126192426868</v>
      </c>
    </row>
    <row r="39" spans="2:6" s="79" customFormat="1" ht="20.100000000000001" customHeight="1" x14ac:dyDescent="0.25">
      <c r="B39" s="81">
        <v>31</v>
      </c>
      <c r="C39" s="80" t="s">
        <v>170</v>
      </c>
      <c r="D39" s="38">
        <v>759200</v>
      </c>
      <c r="E39" s="38">
        <f>SUM(E40:E43)</f>
        <v>698911.92999999993</v>
      </c>
      <c r="F39" s="38">
        <f t="shared" si="2"/>
        <v>92.05900026343518</v>
      </c>
    </row>
    <row r="40" spans="2:6" ht="20.100000000000001" customHeight="1" x14ac:dyDescent="0.25">
      <c r="B40" s="82">
        <v>3111</v>
      </c>
      <c r="C40" s="83" t="s">
        <v>26</v>
      </c>
      <c r="D40" s="34"/>
      <c r="E40" s="34">
        <v>363296.56</v>
      </c>
      <c r="F40" s="38"/>
    </row>
    <row r="41" spans="2:6" ht="20.100000000000001" customHeight="1" x14ac:dyDescent="0.25">
      <c r="B41" s="82">
        <v>3113</v>
      </c>
      <c r="C41" s="83" t="s">
        <v>74</v>
      </c>
      <c r="D41" s="34"/>
      <c r="E41" s="34">
        <v>32842.82</v>
      </c>
      <c r="F41" s="38"/>
    </row>
    <row r="42" spans="2:6" ht="20.100000000000001" customHeight="1" x14ac:dyDescent="0.25">
      <c r="B42" s="82">
        <v>3121</v>
      </c>
      <c r="C42" s="83" t="s">
        <v>75</v>
      </c>
      <c r="D42" s="34"/>
      <c r="E42" s="34">
        <v>252772.55</v>
      </c>
      <c r="F42" s="38"/>
    </row>
    <row r="43" spans="2:6" ht="20.100000000000001" customHeight="1" x14ac:dyDescent="0.25">
      <c r="B43" s="82">
        <v>3132</v>
      </c>
      <c r="C43" s="83" t="s">
        <v>78</v>
      </c>
      <c r="D43" s="34"/>
      <c r="E43" s="34">
        <v>50000</v>
      </c>
      <c r="F43" s="38"/>
    </row>
    <row r="44" spans="2:6" s="79" customFormat="1" ht="20.100000000000001" customHeight="1" x14ac:dyDescent="0.25">
      <c r="B44" s="84">
        <v>32</v>
      </c>
      <c r="C44" s="80" t="s">
        <v>171</v>
      </c>
      <c r="D44" s="38">
        <v>1667784</v>
      </c>
      <c r="E44" s="38">
        <f>SUM(E45:E68)</f>
        <v>1709855.7600000005</v>
      </c>
      <c r="F44" s="38">
        <f t="shared" si="2"/>
        <v>102.52261443927992</v>
      </c>
    </row>
    <row r="45" spans="2:6" ht="20.100000000000001" customHeight="1" x14ac:dyDescent="0.25">
      <c r="B45" s="82">
        <v>3211</v>
      </c>
      <c r="C45" s="83" t="s">
        <v>27</v>
      </c>
      <c r="D45" s="34"/>
      <c r="E45" s="34">
        <v>8863.84</v>
      </c>
      <c r="F45" s="38"/>
    </row>
    <row r="46" spans="2:6" ht="30" customHeight="1" x14ac:dyDescent="0.25">
      <c r="B46" s="82">
        <v>3212</v>
      </c>
      <c r="C46" s="83" t="s">
        <v>80</v>
      </c>
      <c r="D46" s="34"/>
      <c r="E46" s="34">
        <v>454.1</v>
      </c>
      <c r="F46" s="38"/>
    </row>
    <row r="47" spans="2:6" ht="20.100000000000001" customHeight="1" x14ac:dyDescent="0.25">
      <c r="B47" s="82">
        <v>3213</v>
      </c>
      <c r="C47" s="83" t="s">
        <v>81</v>
      </c>
      <c r="D47" s="34"/>
      <c r="E47" s="34">
        <v>14508.26</v>
      </c>
      <c r="F47" s="38"/>
    </row>
    <row r="48" spans="2:6" ht="20.100000000000001" customHeight="1" x14ac:dyDescent="0.25">
      <c r="B48" s="82">
        <v>3214</v>
      </c>
      <c r="C48" s="83" t="s">
        <v>82</v>
      </c>
      <c r="D48" s="36"/>
      <c r="E48" s="36">
        <v>0</v>
      </c>
      <c r="F48" s="38"/>
    </row>
    <row r="49" spans="2:6" ht="30.75" customHeight="1" x14ac:dyDescent="0.25">
      <c r="B49" s="82">
        <v>3221</v>
      </c>
      <c r="C49" s="83" t="s">
        <v>83</v>
      </c>
      <c r="D49" s="36"/>
      <c r="E49" s="87">
        <v>14625.78</v>
      </c>
      <c r="F49" s="38"/>
    </row>
    <row r="50" spans="2:6" ht="20.100000000000001" customHeight="1" x14ac:dyDescent="0.25">
      <c r="B50" s="82">
        <v>3222</v>
      </c>
      <c r="C50" s="83" t="s">
        <v>84</v>
      </c>
      <c r="D50" s="86"/>
      <c r="E50" s="88">
        <v>1433820.02</v>
      </c>
      <c r="F50" s="38"/>
    </row>
    <row r="51" spans="2:6" ht="20.100000000000001" customHeight="1" x14ac:dyDescent="0.25">
      <c r="B51" s="82">
        <v>3223</v>
      </c>
      <c r="C51" s="83" t="s">
        <v>85</v>
      </c>
      <c r="D51" s="36"/>
      <c r="E51" s="88">
        <v>2022.56</v>
      </c>
      <c r="F51" s="38"/>
    </row>
    <row r="52" spans="2:6" ht="27.75" customHeight="1" x14ac:dyDescent="0.25">
      <c r="B52" s="82">
        <v>3224</v>
      </c>
      <c r="C52" s="83" t="s">
        <v>86</v>
      </c>
      <c r="D52" s="36"/>
      <c r="E52" s="88">
        <v>18.32</v>
      </c>
      <c r="F52" s="38"/>
    </row>
    <row r="53" spans="2:6" ht="20.100000000000001" customHeight="1" x14ac:dyDescent="0.25">
      <c r="B53" s="82">
        <v>3231</v>
      </c>
      <c r="C53" s="83" t="s">
        <v>89</v>
      </c>
      <c r="D53" s="36"/>
      <c r="E53" s="87">
        <v>5987.37</v>
      </c>
      <c r="F53" s="38"/>
    </row>
    <row r="54" spans="2:6" ht="20.100000000000001" customHeight="1" x14ac:dyDescent="0.25">
      <c r="B54" s="82">
        <v>3232</v>
      </c>
      <c r="C54" s="83" t="s">
        <v>90</v>
      </c>
      <c r="D54" s="36"/>
      <c r="E54" s="36">
        <v>25811.040000000001</v>
      </c>
      <c r="F54" s="38"/>
    </row>
    <row r="55" spans="2:6" ht="20.100000000000001" customHeight="1" x14ac:dyDescent="0.25">
      <c r="B55" s="82">
        <v>3233</v>
      </c>
      <c r="C55" s="83" t="s">
        <v>91</v>
      </c>
      <c r="D55" s="36"/>
      <c r="E55" s="36">
        <v>0</v>
      </c>
      <c r="F55" s="38"/>
    </row>
    <row r="56" spans="2:6" ht="20.100000000000001" customHeight="1" x14ac:dyDescent="0.25">
      <c r="B56" s="82">
        <v>3234</v>
      </c>
      <c r="C56" s="83" t="s">
        <v>92</v>
      </c>
      <c r="D56" s="36"/>
      <c r="E56" s="36">
        <v>20180.82</v>
      </c>
      <c r="F56" s="38"/>
    </row>
    <row r="57" spans="2:6" ht="20.100000000000001" customHeight="1" x14ac:dyDescent="0.25">
      <c r="B57" s="82">
        <v>3235</v>
      </c>
      <c r="C57" s="83" t="s">
        <v>93</v>
      </c>
      <c r="D57" s="36"/>
      <c r="E57" s="36">
        <v>14034.02</v>
      </c>
      <c r="F57" s="38"/>
    </row>
    <row r="58" spans="2:6" ht="20.100000000000001" customHeight="1" x14ac:dyDescent="0.25">
      <c r="B58" s="82">
        <v>3236</v>
      </c>
      <c r="C58" s="83" t="s">
        <v>94</v>
      </c>
      <c r="D58" s="36"/>
      <c r="E58" s="36">
        <v>27990.52</v>
      </c>
      <c r="F58" s="38"/>
    </row>
    <row r="59" spans="2:6" ht="20.100000000000001" customHeight="1" x14ac:dyDescent="0.25">
      <c r="B59" s="82">
        <v>3237</v>
      </c>
      <c r="C59" s="83" t="s">
        <v>95</v>
      </c>
      <c r="D59" s="36"/>
      <c r="E59" s="36">
        <v>5389.9</v>
      </c>
      <c r="F59" s="38"/>
    </row>
    <row r="60" spans="2:6" ht="20.100000000000001" customHeight="1" x14ac:dyDescent="0.25">
      <c r="B60" s="82">
        <v>3239</v>
      </c>
      <c r="C60" s="83" t="s">
        <v>97</v>
      </c>
      <c r="D60" s="36"/>
      <c r="E60" s="36">
        <v>37106.33</v>
      </c>
      <c r="F60" s="38"/>
    </row>
    <row r="61" spans="2:6" ht="19.5" customHeight="1" x14ac:dyDescent="0.25">
      <c r="B61" s="82">
        <v>3241</v>
      </c>
      <c r="C61" s="83" t="s">
        <v>98</v>
      </c>
      <c r="D61" s="36"/>
      <c r="E61" s="36">
        <v>0</v>
      </c>
      <c r="F61" s="38"/>
    </row>
    <row r="62" spans="2:6" ht="30" customHeight="1" x14ac:dyDescent="0.25">
      <c r="B62" s="82">
        <v>3291</v>
      </c>
      <c r="C62" s="83" t="s">
        <v>99</v>
      </c>
      <c r="D62" s="36"/>
      <c r="E62" s="36">
        <v>9064.09</v>
      </c>
      <c r="F62" s="38"/>
    </row>
    <row r="63" spans="2:6" ht="20.100000000000001" customHeight="1" x14ac:dyDescent="0.25">
      <c r="B63" s="82">
        <v>3292</v>
      </c>
      <c r="C63" s="83" t="s">
        <v>100</v>
      </c>
      <c r="D63" s="36"/>
      <c r="E63" s="36">
        <v>14034.23</v>
      </c>
      <c r="F63" s="38"/>
    </row>
    <row r="64" spans="2:6" ht="20.100000000000001" customHeight="1" x14ac:dyDescent="0.25">
      <c r="B64" s="82">
        <v>3293</v>
      </c>
      <c r="C64" s="83" t="s">
        <v>101</v>
      </c>
      <c r="D64" s="36"/>
      <c r="E64" s="36">
        <v>2070.67</v>
      </c>
      <c r="F64" s="38"/>
    </row>
    <row r="65" spans="2:6" ht="20.100000000000001" customHeight="1" x14ac:dyDescent="0.25">
      <c r="B65" s="82">
        <v>3294</v>
      </c>
      <c r="C65" s="83" t="s">
        <v>102</v>
      </c>
      <c r="D65" s="36"/>
      <c r="E65" s="36">
        <v>2511.3000000000002</v>
      </c>
      <c r="F65" s="38"/>
    </row>
    <row r="66" spans="2:6" ht="20.100000000000001" customHeight="1" x14ac:dyDescent="0.25">
      <c r="B66" s="82">
        <v>3295</v>
      </c>
      <c r="C66" s="83" t="s">
        <v>103</v>
      </c>
      <c r="D66" s="36"/>
      <c r="E66" s="36">
        <v>1865.82</v>
      </c>
      <c r="F66" s="38"/>
    </row>
    <row r="67" spans="2:6" ht="20.100000000000001" customHeight="1" x14ac:dyDescent="0.25">
      <c r="B67" s="82">
        <v>3296</v>
      </c>
      <c r="C67" s="83" t="s">
        <v>105</v>
      </c>
      <c r="D67" s="36"/>
      <c r="E67" s="36">
        <v>0</v>
      </c>
      <c r="F67" s="38"/>
    </row>
    <row r="68" spans="2:6" ht="20.25" customHeight="1" x14ac:dyDescent="0.25">
      <c r="B68" s="82">
        <v>3299</v>
      </c>
      <c r="C68" s="83" t="s">
        <v>218</v>
      </c>
      <c r="D68" s="36"/>
      <c r="E68" s="36">
        <v>69496.77</v>
      </c>
      <c r="F68" s="38"/>
    </row>
    <row r="69" spans="2:6" s="79" customFormat="1" ht="20.25" customHeight="1" x14ac:dyDescent="0.25">
      <c r="B69" s="84">
        <v>34</v>
      </c>
      <c r="C69" s="97" t="s">
        <v>172</v>
      </c>
      <c r="D69" s="39">
        <v>5900</v>
      </c>
      <c r="E69" s="39">
        <f>SUM(E70:E72)</f>
        <v>7774.63</v>
      </c>
      <c r="F69" s="38">
        <f t="shared" si="2"/>
        <v>131.77338983050848</v>
      </c>
    </row>
    <row r="70" spans="2:6" ht="27.75" customHeight="1" x14ac:dyDescent="0.25">
      <c r="B70" s="82">
        <v>3431</v>
      </c>
      <c r="C70" s="83" t="s">
        <v>107</v>
      </c>
      <c r="D70" s="36"/>
      <c r="E70" s="36">
        <v>2042.34</v>
      </c>
      <c r="F70" s="38"/>
    </row>
    <row r="71" spans="2:6" ht="20.100000000000001" customHeight="1" x14ac:dyDescent="0.25">
      <c r="B71" s="82">
        <v>3433</v>
      </c>
      <c r="C71" s="83" t="s">
        <v>219</v>
      </c>
      <c r="D71" s="36"/>
      <c r="E71" s="36">
        <v>1772.29</v>
      </c>
      <c r="F71" s="38"/>
    </row>
    <row r="72" spans="2:6" ht="21.75" customHeight="1" x14ac:dyDescent="0.25">
      <c r="B72" s="82">
        <v>3434</v>
      </c>
      <c r="C72" s="83" t="s">
        <v>109</v>
      </c>
      <c r="D72" s="36"/>
      <c r="E72" s="36">
        <v>3960</v>
      </c>
      <c r="F72" s="38"/>
    </row>
    <row r="73" spans="2:6" s="104" customFormat="1" ht="29.25" customHeight="1" x14ac:dyDescent="0.25">
      <c r="B73" s="84">
        <v>37</v>
      </c>
      <c r="C73" s="97" t="s">
        <v>173</v>
      </c>
      <c r="D73" s="39">
        <v>0</v>
      </c>
      <c r="E73" s="39">
        <f>SUM(E74)</f>
        <v>0</v>
      </c>
      <c r="F73" s="116">
        <v>0</v>
      </c>
    </row>
    <row r="74" spans="2:6" ht="33.75" customHeight="1" x14ac:dyDescent="0.25">
      <c r="B74" s="82">
        <v>3721</v>
      </c>
      <c r="C74" s="83" t="s">
        <v>207</v>
      </c>
      <c r="D74" s="36"/>
      <c r="E74" s="36">
        <v>0</v>
      </c>
      <c r="F74" s="38"/>
    </row>
    <row r="75" spans="2:6" s="79" customFormat="1" ht="33.75" customHeight="1" x14ac:dyDescent="0.25">
      <c r="B75" s="84">
        <v>38</v>
      </c>
      <c r="C75" s="97" t="s">
        <v>174</v>
      </c>
      <c r="D75" s="39">
        <v>2500.34</v>
      </c>
      <c r="E75" s="39">
        <f>SUM(E76:E77)</f>
        <v>0</v>
      </c>
      <c r="F75" s="38">
        <f>E75/D75*100</f>
        <v>0</v>
      </c>
    </row>
    <row r="76" spans="2:6" ht="20.100000000000001" customHeight="1" x14ac:dyDescent="0.25">
      <c r="B76" s="82">
        <v>3811</v>
      </c>
      <c r="C76" s="83" t="s">
        <v>111</v>
      </c>
      <c r="D76" s="36"/>
      <c r="E76" s="36">
        <v>0</v>
      </c>
      <c r="F76" s="38"/>
    </row>
    <row r="77" spans="2:6" ht="20.100000000000001" customHeight="1" x14ac:dyDescent="0.25">
      <c r="B77" s="82">
        <v>3834</v>
      </c>
      <c r="C77" s="83" t="s">
        <v>112</v>
      </c>
      <c r="D77" s="36"/>
      <c r="E77" s="36">
        <v>0</v>
      </c>
      <c r="F77" s="38"/>
    </row>
    <row r="78" spans="2:6" s="79" customFormat="1" ht="30.75" customHeight="1" x14ac:dyDescent="0.25">
      <c r="B78" s="202">
        <v>41</v>
      </c>
      <c r="C78" s="97" t="s">
        <v>208</v>
      </c>
      <c r="D78" s="39">
        <v>0</v>
      </c>
      <c r="E78" s="39">
        <f>E79</f>
        <v>2.44</v>
      </c>
      <c r="F78" s="38">
        <v>0</v>
      </c>
    </row>
    <row r="79" spans="2:6" s="79" customFormat="1" ht="20.100000000000001" customHeight="1" x14ac:dyDescent="0.25">
      <c r="B79" s="82">
        <v>4123</v>
      </c>
      <c r="C79" s="83" t="s">
        <v>131</v>
      </c>
      <c r="D79" s="36"/>
      <c r="E79" s="36">
        <v>2.44</v>
      </c>
      <c r="F79" s="38"/>
    </row>
    <row r="80" spans="2:6" s="79" customFormat="1" ht="33.75" customHeight="1" x14ac:dyDescent="0.25">
      <c r="B80" s="202">
        <v>42</v>
      </c>
      <c r="C80" s="97" t="s">
        <v>175</v>
      </c>
      <c r="D80" s="173">
        <v>39193</v>
      </c>
      <c r="E80" s="39">
        <f>SUM(E81:E87)</f>
        <v>23914.639999999999</v>
      </c>
      <c r="F80" s="38">
        <f>E80/D80*100</f>
        <v>61.017630699359579</v>
      </c>
    </row>
    <row r="81" spans="1:6" s="99" customFormat="1" ht="33.75" customHeight="1" x14ac:dyDescent="0.25">
      <c r="B81" s="174">
        <v>4221</v>
      </c>
      <c r="C81" s="175" t="s">
        <v>133</v>
      </c>
      <c r="D81" s="177"/>
      <c r="E81" s="87">
        <v>10420.67</v>
      </c>
      <c r="F81" s="34"/>
    </row>
    <row r="82" spans="1:6" s="79" customFormat="1" ht="33.75" customHeight="1" x14ac:dyDescent="0.25">
      <c r="A82" s="99"/>
      <c r="B82" s="174">
        <v>4222</v>
      </c>
      <c r="C82" s="175" t="s">
        <v>220</v>
      </c>
      <c r="D82" s="177"/>
      <c r="E82" s="87">
        <v>2199.9</v>
      </c>
      <c r="F82" s="34"/>
    </row>
    <row r="83" spans="1:6" s="79" customFormat="1" ht="33.75" customHeight="1" x14ac:dyDescent="0.25">
      <c r="A83" s="99"/>
      <c r="B83" s="174">
        <v>4223</v>
      </c>
      <c r="C83" s="175" t="s">
        <v>134</v>
      </c>
      <c r="D83" s="177"/>
      <c r="E83" s="87">
        <v>2888.47</v>
      </c>
      <c r="F83" s="34"/>
    </row>
    <row r="84" spans="1:6" s="79" customFormat="1" ht="33.75" customHeight="1" x14ac:dyDescent="0.25">
      <c r="A84" s="99"/>
      <c r="B84" s="174">
        <v>4224</v>
      </c>
      <c r="C84" s="175" t="s">
        <v>135</v>
      </c>
      <c r="D84" s="177"/>
      <c r="E84" s="87">
        <v>6356.86</v>
      </c>
      <c r="F84" s="34"/>
    </row>
    <row r="85" spans="1:6" s="79" customFormat="1" ht="33.75" customHeight="1" x14ac:dyDescent="0.25">
      <c r="A85" s="99"/>
      <c r="B85" s="174">
        <v>4225</v>
      </c>
      <c r="C85" s="175" t="s">
        <v>221</v>
      </c>
      <c r="D85" s="177"/>
      <c r="E85" s="87">
        <v>1569.88</v>
      </c>
      <c r="F85" s="34"/>
    </row>
    <row r="86" spans="1:6" s="79" customFormat="1" ht="33.75" customHeight="1" x14ac:dyDescent="0.25">
      <c r="A86" s="99"/>
      <c r="B86" s="174">
        <v>4227</v>
      </c>
      <c r="C86" s="175" t="s">
        <v>222</v>
      </c>
      <c r="D86" s="177"/>
      <c r="E86" s="87">
        <v>478.86</v>
      </c>
      <c r="F86" s="34"/>
    </row>
    <row r="87" spans="1:6" s="79" customFormat="1" ht="33.75" customHeight="1" x14ac:dyDescent="0.25">
      <c r="A87" s="99"/>
      <c r="B87" s="174">
        <v>4231</v>
      </c>
      <c r="C87" s="175" t="s">
        <v>138</v>
      </c>
      <c r="D87" s="177"/>
      <c r="E87" s="87">
        <v>0</v>
      </c>
      <c r="F87" s="34"/>
    </row>
    <row r="88" spans="1:6" s="79" customFormat="1" ht="30.75" customHeight="1" x14ac:dyDescent="0.25">
      <c r="B88" s="84">
        <v>45</v>
      </c>
      <c r="C88" s="97" t="s">
        <v>209</v>
      </c>
      <c r="D88" s="39">
        <v>0</v>
      </c>
      <c r="E88" s="39">
        <v>0</v>
      </c>
      <c r="F88" s="116">
        <v>0</v>
      </c>
    </row>
    <row r="89" spans="1:6" ht="25.5" customHeight="1" x14ac:dyDescent="0.25">
      <c r="B89" s="91">
        <v>43</v>
      </c>
      <c r="C89" s="92" t="s">
        <v>164</v>
      </c>
      <c r="D89" s="94">
        <f>SUM(D90+D96+D114+D116+D118)</f>
        <v>11454037</v>
      </c>
      <c r="E89" s="94">
        <f>SUM(E90,E96,E114,E118,E116)</f>
        <v>10977464.949999999</v>
      </c>
      <c r="F89" s="38">
        <f>E89/D89*100</f>
        <v>95.839265666768839</v>
      </c>
    </row>
    <row r="90" spans="1:6" s="79" customFormat="1" ht="20.100000000000001" customHeight="1" x14ac:dyDescent="0.25">
      <c r="B90" s="81">
        <v>31</v>
      </c>
      <c r="C90" s="80" t="s">
        <v>170</v>
      </c>
      <c r="D90" s="39">
        <v>6209000</v>
      </c>
      <c r="E90" s="39">
        <f>SUM(E91:E95)</f>
        <v>6064485.9199999999</v>
      </c>
      <c r="F90" s="38">
        <f t="shared" si="2"/>
        <v>97.672506361732971</v>
      </c>
    </row>
    <row r="91" spans="1:6" ht="20.100000000000001" customHeight="1" x14ac:dyDescent="0.25">
      <c r="B91" s="82">
        <v>3111</v>
      </c>
      <c r="C91" s="83" t="s">
        <v>26</v>
      </c>
      <c r="D91" s="36"/>
      <c r="E91" s="36">
        <v>4657456.67</v>
      </c>
      <c r="F91" s="38"/>
    </row>
    <row r="92" spans="1:6" ht="20.100000000000001" customHeight="1" x14ac:dyDescent="0.25">
      <c r="B92" s="82">
        <v>3113</v>
      </c>
      <c r="C92" s="83" t="s">
        <v>74</v>
      </c>
      <c r="D92" s="36"/>
      <c r="E92" s="36">
        <v>437439.74</v>
      </c>
      <c r="F92" s="38"/>
    </row>
    <row r="93" spans="1:6" ht="20.100000000000001" customHeight="1" x14ac:dyDescent="0.25">
      <c r="B93" s="82">
        <v>3121</v>
      </c>
      <c r="C93" s="83" t="s">
        <v>75</v>
      </c>
      <c r="D93" s="36"/>
      <c r="E93" s="36">
        <v>204215.94</v>
      </c>
      <c r="F93" s="38"/>
    </row>
    <row r="94" spans="1:6" s="79" customFormat="1" ht="20.100000000000001" customHeight="1" x14ac:dyDescent="0.25">
      <c r="B94" s="82">
        <v>3131</v>
      </c>
      <c r="C94" s="83" t="s">
        <v>231</v>
      </c>
      <c r="D94" s="36"/>
      <c r="E94" s="36">
        <v>3889.39</v>
      </c>
      <c r="F94" s="38"/>
    </row>
    <row r="95" spans="1:6" ht="20.100000000000001" customHeight="1" x14ac:dyDescent="0.25">
      <c r="B95" s="82">
        <v>3132</v>
      </c>
      <c r="C95" s="83" t="s">
        <v>78</v>
      </c>
      <c r="D95" s="36"/>
      <c r="E95" s="36">
        <v>761484.18</v>
      </c>
      <c r="F95" s="38"/>
    </row>
    <row r="96" spans="1:6" s="79" customFormat="1" ht="20.100000000000001" customHeight="1" x14ac:dyDescent="0.25">
      <c r="B96" s="84">
        <v>32</v>
      </c>
      <c r="C96" s="80" t="s">
        <v>171</v>
      </c>
      <c r="D96" s="39">
        <v>5211537</v>
      </c>
      <c r="E96" s="39">
        <f>SUM(E97:E113)</f>
        <v>4882592.6399999997</v>
      </c>
      <c r="F96" s="38">
        <f t="shared" si="2"/>
        <v>93.688150731732307</v>
      </c>
    </row>
    <row r="97" spans="2:6" ht="30.75" customHeight="1" x14ac:dyDescent="0.25">
      <c r="B97" s="82">
        <v>3212</v>
      </c>
      <c r="C97" s="83" t="s">
        <v>80</v>
      </c>
      <c r="D97" s="36"/>
      <c r="E97" s="36">
        <v>139394.69</v>
      </c>
      <c r="F97" s="38"/>
    </row>
    <row r="98" spans="2:6" ht="33.75" customHeight="1" x14ac:dyDescent="0.25">
      <c r="B98" s="82">
        <v>3221</v>
      </c>
      <c r="C98" s="83" t="s">
        <v>83</v>
      </c>
      <c r="D98" s="36"/>
      <c r="E98" s="36">
        <v>37277.46</v>
      </c>
      <c r="F98" s="38"/>
    </row>
    <row r="99" spans="2:6" ht="20.100000000000001" customHeight="1" x14ac:dyDescent="0.25">
      <c r="B99" s="82">
        <v>3222</v>
      </c>
      <c r="C99" s="83" t="s">
        <v>84</v>
      </c>
      <c r="D99" s="36"/>
      <c r="E99" s="36">
        <v>3337727.22</v>
      </c>
      <c r="F99" s="38"/>
    </row>
    <row r="100" spans="2:6" ht="20.100000000000001" customHeight="1" x14ac:dyDescent="0.25">
      <c r="B100" s="82">
        <v>3223</v>
      </c>
      <c r="C100" s="83" t="s">
        <v>85</v>
      </c>
      <c r="D100" s="36"/>
      <c r="E100" s="36">
        <v>160536.45000000001</v>
      </c>
      <c r="F100" s="38"/>
    </row>
    <row r="101" spans="2:6" ht="30" customHeight="1" x14ac:dyDescent="0.25">
      <c r="B101" s="82">
        <v>3224</v>
      </c>
      <c r="C101" s="83" t="s">
        <v>86</v>
      </c>
      <c r="D101" s="36"/>
      <c r="E101" s="36">
        <v>8673.9599999999991</v>
      </c>
      <c r="F101" s="38"/>
    </row>
    <row r="102" spans="2:6" ht="20.100000000000001" customHeight="1" x14ac:dyDescent="0.25">
      <c r="B102" s="82">
        <v>3225</v>
      </c>
      <c r="C102" s="83" t="s">
        <v>87</v>
      </c>
      <c r="D102" s="36"/>
      <c r="E102" s="36">
        <v>6898.15</v>
      </c>
      <c r="F102" s="38"/>
    </row>
    <row r="103" spans="2:6" ht="20.100000000000001" customHeight="1" x14ac:dyDescent="0.25">
      <c r="B103" s="82">
        <v>3227</v>
      </c>
      <c r="C103" s="83" t="s">
        <v>223</v>
      </c>
      <c r="D103" s="36"/>
      <c r="E103" s="36">
        <v>489.26</v>
      </c>
      <c r="F103" s="38"/>
    </row>
    <row r="104" spans="2:6" ht="20.100000000000001" customHeight="1" x14ac:dyDescent="0.25">
      <c r="B104" s="82">
        <v>3231</v>
      </c>
      <c r="C104" s="83" t="s">
        <v>89</v>
      </c>
      <c r="D104" s="36"/>
      <c r="E104" s="36">
        <v>48055.68</v>
      </c>
      <c r="F104" s="38"/>
    </row>
    <row r="105" spans="2:6" ht="20.100000000000001" customHeight="1" x14ac:dyDescent="0.25">
      <c r="B105" s="82">
        <v>3232</v>
      </c>
      <c r="C105" s="83" t="s">
        <v>90</v>
      </c>
      <c r="D105" s="36"/>
      <c r="E105" s="36">
        <v>109002.64</v>
      </c>
      <c r="F105" s="38"/>
    </row>
    <row r="106" spans="2:6" ht="20.100000000000001" customHeight="1" x14ac:dyDescent="0.25">
      <c r="B106" s="82">
        <v>3234</v>
      </c>
      <c r="C106" s="83" t="s">
        <v>92</v>
      </c>
      <c r="D106" s="36"/>
      <c r="E106" s="36">
        <v>33542.089999999997</v>
      </c>
      <c r="F106" s="38"/>
    </row>
    <row r="107" spans="2:6" ht="20.100000000000001" customHeight="1" x14ac:dyDescent="0.25">
      <c r="B107" s="82">
        <v>3236</v>
      </c>
      <c r="C107" s="83" t="s">
        <v>94</v>
      </c>
      <c r="D107" s="36"/>
      <c r="E107" s="36">
        <v>408464.39</v>
      </c>
      <c r="F107" s="38"/>
    </row>
    <row r="108" spans="2:6" ht="20.100000000000001" customHeight="1" x14ac:dyDescent="0.25">
      <c r="B108" s="82">
        <v>3237</v>
      </c>
      <c r="C108" s="83" t="s">
        <v>95</v>
      </c>
      <c r="D108" s="36"/>
      <c r="E108" s="36">
        <v>172535.4</v>
      </c>
      <c r="F108" s="38"/>
    </row>
    <row r="109" spans="2:6" ht="20.100000000000001" customHeight="1" x14ac:dyDescent="0.25">
      <c r="B109" s="82">
        <v>3238</v>
      </c>
      <c r="C109" s="83" t="s">
        <v>96</v>
      </c>
      <c r="D109" s="36"/>
      <c r="E109" s="36">
        <v>30578.18</v>
      </c>
      <c r="F109" s="38"/>
    </row>
    <row r="110" spans="2:6" ht="20.100000000000001" customHeight="1" x14ac:dyDescent="0.25">
      <c r="B110" s="82">
        <v>3239</v>
      </c>
      <c r="C110" s="83" t="s">
        <v>97</v>
      </c>
      <c r="D110" s="36"/>
      <c r="E110" s="36">
        <v>149913.51</v>
      </c>
      <c r="F110" s="38"/>
    </row>
    <row r="111" spans="2:6" s="79" customFormat="1" ht="33" customHeight="1" x14ac:dyDescent="0.25">
      <c r="B111" s="82">
        <v>3251</v>
      </c>
      <c r="C111" s="83" t="s">
        <v>247</v>
      </c>
      <c r="D111" s="36"/>
      <c r="E111" s="36">
        <v>214128.72</v>
      </c>
      <c r="F111" s="38"/>
    </row>
    <row r="112" spans="2:6" ht="29.25" customHeight="1" x14ac:dyDescent="0.25">
      <c r="B112" s="82">
        <v>3291</v>
      </c>
      <c r="C112" s="83" t="s">
        <v>99</v>
      </c>
      <c r="D112" s="36"/>
      <c r="E112" s="36">
        <v>0</v>
      </c>
      <c r="F112" s="38"/>
    </row>
    <row r="113" spans="1:6" s="79" customFormat="1" ht="29.25" customHeight="1" x14ac:dyDescent="0.25">
      <c r="B113" s="82">
        <v>3292</v>
      </c>
      <c r="C113" s="83" t="s">
        <v>100</v>
      </c>
      <c r="D113" s="36"/>
      <c r="E113" s="36">
        <v>25374.84</v>
      </c>
      <c r="F113" s="38"/>
    </row>
    <row r="114" spans="1:6" s="79" customFormat="1" ht="29.25" customHeight="1" x14ac:dyDescent="0.25">
      <c r="A114" s="104"/>
      <c r="B114" s="84">
        <v>34</v>
      </c>
      <c r="C114" s="97" t="s">
        <v>172</v>
      </c>
      <c r="D114" s="39">
        <v>30000</v>
      </c>
      <c r="E114" s="39">
        <f>E115</f>
        <v>27200.39</v>
      </c>
      <c r="F114" s="38">
        <f t="shared" ref="F114" si="3">E114/D114*100</f>
        <v>90.667966666666672</v>
      </c>
    </row>
    <row r="115" spans="1:6" s="99" customFormat="1" ht="29.25" customHeight="1" x14ac:dyDescent="0.25">
      <c r="B115" s="176">
        <v>3431</v>
      </c>
      <c r="C115" s="175" t="s">
        <v>107</v>
      </c>
      <c r="D115" s="87"/>
      <c r="E115" s="87">
        <v>27200.39</v>
      </c>
      <c r="F115" s="34"/>
    </row>
    <row r="116" spans="1:6" s="104" customFormat="1" ht="29.25" customHeight="1" x14ac:dyDescent="0.25">
      <c r="B116" s="84">
        <v>37</v>
      </c>
      <c r="C116" s="97" t="s">
        <v>173</v>
      </c>
      <c r="D116" s="39">
        <v>3500</v>
      </c>
      <c r="E116" s="39">
        <f>E117</f>
        <v>3186</v>
      </c>
      <c r="F116" s="116">
        <v>0</v>
      </c>
    </row>
    <row r="117" spans="1:6" ht="20.100000000000001" customHeight="1" x14ac:dyDescent="0.25">
      <c r="B117" s="82">
        <v>3721</v>
      </c>
      <c r="C117" s="83" t="s">
        <v>207</v>
      </c>
      <c r="D117" s="36"/>
      <c r="E117" s="36">
        <v>3186</v>
      </c>
      <c r="F117" s="38"/>
    </row>
    <row r="118" spans="1:6" s="79" customFormat="1" ht="31.5" customHeight="1" x14ac:dyDescent="0.25">
      <c r="B118" s="84">
        <v>42</v>
      </c>
      <c r="C118" s="97" t="s">
        <v>175</v>
      </c>
      <c r="D118" s="39">
        <v>0</v>
      </c>
      <c r="E118" s="39">
        <f>SUM(E119+E120)</f>
        <v>0</v>
      </c>
      <c r="F118" s="116">
        <v>0</v>
      </c>
    </row>
    <row r="119" spans="1:6" s="99" customFormat="1" ht="19.5" customHeight="1" x14ac:dyDescent="0.25">
      <c r="B119" s="174">
        <v>4221</v>
      </c>
      <c r="C119" s="175" t="s">
        <v>133</v>
      </c>
      <c r="D119" s="87"/>
      <c r="E119" s="87">
        <v>0</v>
      </c>
      <c r="F119" s="34"/>
    </row>
    <row r="120" spans="1:6" s="99" customFormat="1" ht="19.5" customHeight="1" x14ac:dyDescent="0.25">
      <c r="B120" s="174">
        <v>4224</v>
      </c>
      <c r="C120" s="175" t="s">
        <v>135</v>
      </c>
      <c r="D120" s="87"/>
      <c r="E120" s="87">
        <v>0</v>
      </c>
      <c r="F120" s="34"/>
    </row>
    <row r="121" spans="1:6" ht="20.100000000000001" customHeight="1" x14ac:dyDescent="0.25">
      <c r="B121" s="91">
        <v>52</v>
      </c>
      <c r="C121" s="92" t="s">
        <v>165</v>
      </c>
      <c r="D121" s="94">
        <f>SUM(D122+D125+D128)</f>
        <v>185802.36</v>
      </c>
      <c r="E121" s="94">
        <f>SUM(E122,E125,E128)</f>
        <v>110015.69</v>
      </c>
      <c r="F121" s="38">
        <f t="shared" ref="F121:F164" si="4">E121/D121*100</f>
        <v>59.211137038302432</v>
      </c>
    </row>
    <row r="122" spans="1:6" s="79" customFormat="1" ht="20.100000000000001" customHeight="1" x14ac:dyDescent="0.25">
      <c r="B122" s="81">
        <v>31</v>
      </c>
      <c r="C122" s="80" t="s">
        <v>170</v>
      </c>
      <c r="D122" s="39">
        <v>82402.36</v>
      </c>
      <c r="E122" s="39">
        <f>SUM(E123:E124)</f>
        <v>67321.45</v>
      </c>
      <c r="F122" s="38">
        <f t="shared" si="4"/>
        <v>81.69844892791906</v>
      </c>
    </row>
    <row r="123" spans="1:6" ht="20.100000000000001" customHeight="1" x14ac:dyDescent="0.25">
      <c r="B123" s="82">
        <v>3111</v>
      </c>
      <c r="C123" s="83" t="s">
        <v>26</v>
      </c>
      <c r="D123" s="36"/>
      <c r="E123" s="36">
        <v>59506.8</v>
      </c>
      <c r="F123" s="38"/>
    </row>
    <row r="124" spans="1:6" ht="20.100000000000001" customHeight="1" x14ac:dyDescent="0.25">
      <c r="B124" s="82">
        <v>3132</v>
      </c>
      <c r="C124" s="83" t="s">
        <v>78</v>
      </c>
      <c r="D124" s="36"/>
      <c r="E124" s="36">
        <v>7814.65</v>
      </c>
      <c r="F124" s="38"/>
    </row>
    <row r="125" spans="1:6" s="79" customFormat="1" ht="20.100000000000001" customHeight="1" x14ac:dyDescent="0.25">
      <c r="B125" s="84">
        <v>32</v>
      </c>
      <c r="C125" s="80" t="s">
        <v>171</v>
      </c>
      <c r="D125" s="39">
        <v>43400</v>
      </c>
      <c r="E125" s="39">
        <f>SUM(E126:E127)</f>
        <v>42694.239999999998</v>
      </c>
      <c r="F125" s="38">
        <f t="shared" si="4"/>
        <v>98.373824884792626</v>
      </c>
    </row>
    <row r="126" spans="1:6" ht="30" customHeight="1" x14ac:dyDescent="0.25">
      <c r="B126" s="82">
        <v>3212</v>
      </c>
      <c r="C126" s="83" t="s">
        <v>80</v>
      </c>
      <c r="D126" s="36"/>
      <c r="E126" s="36">
        <v>7308.56</v>
      </c>
      <c r="F126" s="38"/>
    </row>
    <row r="127" spans="1:6" ht="20.100000000000001" customHeight="1" x14ac:dyDescent="0.25">
      <c r="B127" s="82">
        <v>3232</v>
      </c>
      <c r="C127" s="83" t="s">
        <v>90</v>
      </c>
      <c r="D127" s="36"/>
      <c r="E127" s="36">
        <v>35385.68</v>
      </c>
      <c r="F127" s="38"/>
    </row>
    <row r="128" spans="1:6" s="79" customFormat="1" ht="29.25" customHeight="1" x14ac:dyDescent="0.25">
      <c r="B128" s="84">
        <v>42</v>
      </c>
      <c r="C128" s="97" t="s">
        <v>175</v>
      </c>
      <c r="D128" s="39">
        <v>60000</v>
      </c>
      <c r="E128" s="39">
        <f>E129</f>
        <v>0</v>
      </c>
      <c r="F128" s="38">
        <f>E128/D128*100</f>
        <v>0</v>
      </c>
    </row>
    <row r="129" spans="1:6" s="99" customFormat="1" ht="29.25" customHeight="1" x14ac:dyDescent="0.25">
      <c r="B129" s="174">
        <v>4224</v>
      </c>
      <c r="C129" s="175" t="s">
        <v>135</v>
      </c>
      <c r="D129" s="87"/>
      <c r="E129" s="87">
        <v>0</v>
      </c>
      <c r="F129" s="34"/>
    </row>
    <row r="130" spans="1:6" ht="20.100000000000001" customHeight="1" x14ac:dyDescent="0.25">
      <c r="B130" s="91">
        <v>61</v>
      </c>
      <c r="C130" s="92" t="s">
        <v>169</v>
      </c>
      <c r="D130" s="158">
        <f>SUM(D131+D134)</f>
        <v>5000</v>
      </c>
      <c r="E130" s="94">
        <f>SUM(E131)</f>
        <v>0</v>
      </c>
      <c r="F130" s="38">
        <f t="shared" si="4"/>
        <v>0</v>
      </c>
    </row>
    <row r="131" spans="1:6" s="79" customFormat="1" ht="20.100000000000001" customHeight="1" x14ac:dyDescent="0.25">
      <c r="B131" s="81">
        <v>32</v>
      </c>
      <c r="C131" s="80" t="s">
        <v>171</v>
      </c>
      <c r="D131" s="39">
        <v>0</v>
      </c>
      <c r="E131" s="39">
        <f>SUM(E132:E133)</f>
        <v>0</v>
      </c>
      <c r="F131" s="38">
        <v>0</v>
      </c>
    </row>
    <row r="132" spans="1:6" s="79" customFormat="1" ht="20.100000000000001" customHeight="1" x14ac:dyDescent="0.25">
      <c r="B132" s="82">
        <v>3211</v>
      </c>
      <c r="C132" s="83" t="s">
        <v>27</v>
      </c>
      <c r="D132" s="39"/>
      <c r="E132" s="87">
        <v>0</v>
      </c>
      <c r="F132" s="38"/>
    </row>
    <row r="133" spans="1:6" ht="20.100000000000001" customHeight="1" x14ac:dyDescent="0.25">
      <c r="B133" s="82">
        <v>3213</v>
      </c>
      <c r="C133" s="83" t="s">
        <v>81</v>
      </c>
      <c r="D133" s="36"/>
      <c r="E133" s="36">
        <v>0</v>
      </c>
      <c r="F133" s="38"/>
    </row>
    <row r="134" spans="1:6" s="79" customFormat="1" ht="32.25" customHeight="1" x14ac:dyDescent="0.25">
      <c r="B134" s="81">
        <v>42</v>
      </c>
      <c r="C134" s="97" t="s">
        <v>175</v>
      </c>
      <c r="D134" s="36">
        <v>5000</v>
      </c>
      <c r="E134" s="36">
        <v>0</v>
      </c>
      <c r="F134" s="38"/>
    </row>
    <row r="135" spans="1:6" ht="42" customHeight="1" x14ac:dyDescent="0.25">
      <c r="B135" s="91">
        <v>71</v>
      </c>
      <c r="C135" s="92" t="s">
        <v>167</v>
      </c>
      <c r="D135" s="94">
        <f>SUM(D136)</f>
        <v>6765</v>
      </c>
      <c r="E135" s="94">
        <f>SUM(E136)</f>
        <v>4480.4799999999996</v>
      </c>
      <c r="F135" s="38">
        <f t="shared" si="4"/>
        <v>66.230303030303034</v>
      </c>
    </row>
    <row r="136" spans="1:6" s="79" customFormat="1" ht="25.5" customHeight="1" x14ac:dyDescent="0.25">
      <c r="B136" s="81">
        <v>42</v>
      </c>
      <c r="C136" s="80" t="s">
        <v>175</v>
      </c>
      <c r="D136" s="39">
        <v>6765</v>
      </c>
      <c r="E136" s="39">
        <f>SUM(E137+E138+E139)</f>
        <v>4480.4799999999996</v>
      </c>
      <c r="F136" s="38">
        <f t="shared" si="4"/>
        <v>66.230303030303034</v>
      </c>
    </row>
    <row r="137" spans="1:6" ht="20.100000000000001" customHeight="1" x14ac:dyDescent="0.25">
      <c r="B137" s="82">
        <v>4221</v>
      </c>
      <c r="C137" s="175" t="s">
        <v>133</v>
      </c>
      <c r="D137" s="36"/>
      <c r="E137" s="36">
        <v>715.48</v>
      </c>
      <c r="F137" s="38"/>
    </row>
    <row r="138" spans="1:6" s="79" customFormat="1" ht="20.100000000000001" customHeight="1" x14ac:dyDescent="0.25">
      <c r="B138" s="82">
        <v>4223</v>
      </c>
      <c r="C138" s="175" t="s">
        <v>134</v>
      </c>
      <c r="D138" s="36"/>
      <c r="E138" s="36">
        <v>0</v>
      </c>
      <c r="F138" s="38"/>
    </row>
    <row r="139" spans="1:6" s="79" customFormat="1" ht="20.100000000000001" customHeight="1" x14ac:dyDescent="0.25">
      <c r="B139" s="82">
        <v>4224</v>
      </c>
      <c r="C139" s="175" t="s">
        <v>135</v>
      </c>
      <c r="D139" s="36"/>
      <c r="E139" s="36">
        <v>3765</v>
      </c>
      <c r="F139" s="38"/>
    </row>
    <row r="140" spans="1:6" ht="26.25" customHeight="1" x14ac:dyDescent="0.25">
      <c r="B140" s="89">
        <v>89</v>
      </c>
      <c r="C140" s="90" t="s">
        <v>166</v>
      </c>
      <c r="D140" s="95">
        <f>SUM(D141)</f>
        <v>0</v>
      </c>
      <c r="E140" s="95">
        <f>SUM(E141)</f>
        <v>0</v>
      </c>
      <c r="F140" s="116">
        <v>0</v>
      </c>
    </row>
    <row r="141" spans="1:6" s="79" customFormat="1" ht="26.25" customHeight="1" x14ac:dyDescent="0.25">
      <c r="B141" s="18"/>
      <c r="C141" s="80" t="s">
        <v>175</v>
      </c>
      <c r="D141" s="39">
        <v>0</v>
      </c>
      <c r="E141" s="39">
        <f>SUM(E142)</f>
        <v>0</v>
      </c>
      <c r="F141" s="38"/>
    </row>
    <row r="142" spans="1:6" ht="20.100000000000001" customHeight="1" x14ac:dyDescent="0.25">
      <c r="B142" s="82">
        <v>4224</v>
      </c>
      <c r="C142" s="175" t="s">
        <v>135</v>
      </c>
      <c r="D142" s="36"/>
      <c r="E142" s="36"/>
      <c r="F142" s="38"/>
    </row>
    <row r="143" spans="1:6" s="104" customFormat="1" ht="20.100000000000001" customHeight="1" x14ac:dyDescent="0.25">
      <c r="A143" s="227"/>
      <c r="B143" s="157" t="s">
        <v>212</v>
      </c>
      <c r="C143" s="97" t="s">
        <v>216</v>
      </c>
      <c r="D143" s="39">
        <f>D144</f>
        <v>613000</v>
      </c>
      <c r="E143" s="39">
        <f>E144</f>
        <v>509492.62</v>
      </c>
      <c r="F143" s="38">
        <f>E143/D143*100</f>
        <v>83.114619902120708</v>
      </c>
    </row>
    <row r="144" spans="1:6" s="104" customFormat="1" ht="20.100000000000001" customHeight="1" x14ac:dyDescent="0.25">
      <c r="A144" s="227"/>
      <c r="B144" s="157" t="s">
        <v>210</v>
      </c>
      <c r="C144" s="97" t="s">
        <v>211</v>
      </c>
      <c r="D144" s="39">
        <f>SUM(D145+D151)</f>
        <v>613000</v>
      </c>
      <c r="E144" s="39">
        <f>SUM(E145+E151)</f>
        <v>509492.62</v>
      </c>
      <c r="F144" s="38">
        <f>E144/D144*100</f>
        <v>83.114619902120708</v>
      </c>
    </row>
    <row r="145" spans="2:6" s="104" customFormat="1" ht="20.100000000000001" customHeight="1" x14ac:dyDescent="0.25">
      <c r="B145" s="232">
        <v>11</v>
      </c>
      <c r="C145" s="233" t="s">
        <v>162</v>
      </c>
      <c r="D145" s="219">
        <f>SUM(D146:D149)</f>
        <v>452480</v>
      </c>
      <c r="E145" s="219">
        <f>E149+E146</f>
        <v>459215</v>
      </c>
      <c r="F145" s="220">
        <f>E145/D145*100</f>
        <v>101.4884635785007</v>
      </c>
    </row>
    <row r="146" spans="2:6" s="104" customFormat="1" ht="33" customHeight="1" x14ac:dyDescent="0.25">
      <c r="B146" s="209">
        <v>42</v>
      </c>
      <c r="C146" s="221" t="s">
        <v>175</v>
      </c>
      <c r="D146" s="222">
        <v>400000</v>
      </c>
      <c r="E146" s="219">
        <f>SUM(E147:E148)</f>
        <v>406735</v>
      </c>
      <c r="F146" s="220">
        <f>E146/D146*100</f>
        <v>101.68375</v>
      </c>
    </row>
    <row r="147" spans="2:6" s="104" customFormat="1" ht="33" customHeight="1" x14ac:dyDescent="0.25">
      <c r="B147" s="223">
        <v>4221</v>
      </c>
      <c r="C147" s="224" t="s">
        <v>133</v>
      </c>
      <c r="D147" s="222"/>
      <c r="E147" s="225">
        <v>87208.75</v>
      </c>
      <c r="F147" s="226"/>
    </row>
    <row r="148" spans="2:6" s="104" customFormat="1" ht="33" customHeight="1" x14ac:dyDescent="0.25">
      <c r="B148" s="223">
        <v>4224</v>
      </c>
      <c r="C148" s="224" t="s">
        <v>135</v>
      </c>
      <c r="D148" s="222"/>
      <c r="E148" s="225">
        <v>319526.25</v>
      </c>
      <c r="F148" s="226"/>
    </row>
    <row r="149" spans="2:6" s="79" customFormat="1" ht="31.5" customHeight="1" x14ac:dyDescent="0.25">
      <c r="B149" s="209">
        <v>45</v>
      </c>
      <c r="C149" s="221" t="s">
        <v>209</v>
      </c>
      <c r="D149" s="222">
        <v>52480</v>
      </c>
      <c r="E149" s="219">
        <f>E150</f>
        <v>52480</v>
      </c>
      <c r="F149" s="220">
        <f>E149/D149*100</f>
        <v>100</v>
      </c>
    </row>
    <row r="150" spans="2:6" s="79" customFormat="1" ht="21" customHeight="1" x14ac:dyDescent="0.25">
      <c r="B150" s="223">
        <v>4511</v>
      </c>
      <c r="C150" s="224" t="s">
        <v>139</v>
      </c>
      <c r="D150" s="222"/>
      <c r="E150" s="222">
        <v>52480</v>
      </c>
      <c r="F150" s="220"/>
    </row>
    <row r="151" spans="2:6" s="104" customFormat="1" ht="31.5" customHeight="1" x14ac:dyDescent="0.25">
      <c r="B151" s="91">
        <v>31</v>
      </c>
      <c r="C151" s="92" t="s">
        <v>163</v>
      </c>
      <c r="D151" s="39">
        <f>SUM(D152+D154)</f>
        <v>160520</v>
      </c>
      <c r="E151" s="39">
        <f>SUM(E152+E154)</f>
        <v>50277.62</v>
      </c>
      <c r="F151" s="38">
        <f>E151/D151*100</f>
        <v>31.321716920009969</v>
      </c>
    </row>
    <row r="152" spans="2:6" s="79" customFormat="1" ht="30" customHeight="1" x14ac:dyDescent="0.25">
      <c r="B152" s="81">
        <v>42</v>
      </c>
      <c r="C152" s="97" t="s">
        <v>175</v>
      </c>
      <c r="D152" s="39">
        <v>0</v>
      </c>
      <c r="E152" s="39">
        <f>E153</f>
        <v>2511.73</v>
      </c>
      <c r="F152" s="38">
        <v>0</v>
      </c>
    </row>
    <row r="153" spans="2:6" s="79" customFormat="1" ht="30" customHeight="1" x14ac:dyDescent="0.25">
      <c r="B153" s="174">
        <v>4227</v>
      </c>
      <c r="C153" s="83" t="s">
        <v>222</v>
      </c>
      <c r="D153" s="39"/>
      <c r="E153" s="87">
        <v>2511.73</v>
      </c>
      <c r="F153" s="38"/>
    </row>
    <row r="154" spans="2:6" s="79" customFormat="1" ht="31.5" customHeight="1" x14ac:dyDescent="0.25">
      <c r="B154" s="81">
        <v>45</v>
      </c>
      <c r="C154" s="97" t="s">
        <v>209</v>
      </c>
      <c r="D154" s="39">
        <v>160520</v>
      </c>
      <c r="E154" s="39">
        <f>E155</f>
        <v>47765.89</v>
      </c>
      <c r="F154" s="38">
        <f>E154/D154*100</f>
        <v>29.756971093944678</v>
      </c>
    </row>
    <row r="155" spans="2:6" s="99" customFormat="1" ht="20.25" customHeight="1" x14ac:dyDescent="0.25">
      <c r="B155" s="183">
        <v>4511</v>
      </c>
      <c r="C155" s="182" t="s">
        <v>139</v>
      </c>
      <c r="D155" s="87"/>
      <c r="E155" s="87">
        <v>47765.89</v>
      </c>
      <c r="F155" s="34"/>
    </row>
    <row r="156" spans="2:6" s="99" customFormat="1" ht="20.25" customHeight="1" x14ac:dyDescent="0.25">
      <c r="B156" s="199" t="s">
        <v>243</v>
      </c>
      <c r="C156" s="133" t="s">
        <v>244</v>
      </c>
      <c r="D156" s="228">
        <f>SUM(D157)</f>
        <v>170994.3</v>
      </c>
      <c r="E156" s="228">
        <f>SUM(E157)</f>
        <v>0</v>
      </c>
      <c r="F156" s="34"/>
    </row>
    <row r="157" spans="2:6" s="99" customFormat="1" ht="20.25" customHeight="1" x14ac:dyDescent="0.25">
      <c r="B157" s="98" t="s">
        <v>245</v>
      </c>
      <c r="C157" s="77" t="s">
        <v>246</v>
      </c>
      <c r="D157" s="229">
        <f>SUM(D159,D161)</f>
        <v>170994.3</v>
      </c>
      <c r="E157" s="229">
        <f>SUM(E159,E161)</f>
        <v>0</v>
      </c>
      <c r="F157" s="38">
        <f>E157/D157*100</f>
        <v>0</v>
      </c>
    </row>
    <row r="158" spans="2:6" s="99" customFormat="1" ht="20.25" customHeight="1" x14ac:dyDescent="0.25">
      <c r="B158" s="91">
        <v>31</v>
      </c>
      <c r="C158" s="92" t="s">
        <v>163</v>
      </c>
      <c r="D158" s="229">
        <f>SUM(D159)</f>
        <v>63565.26</v>
      </c>
      <c r="E158" s="229">
        <f>SUM(E159)</f>
        <v>0</v>
      </c>
      <c r="F158" s="38">
        <f>E158/D158*100</f>
        <v>0</v>
      </c>
    </row>
    <row r="159" spans="2:6" s="99" customFormat="1" ht="20.25" customHeight="1" x14ac:dyDescent="0.25">
      <c r="B159" s="84">
        <v>32</v>
      </c>
      <c r="C159" s="80" t="s">
        <v>171</v>
      </c>
      <c r="D159" s="230">
        <v>63565.26</v>
      </c>
      <c r="E159" s="230">
        <f>SUM(E160:E161)</f>
        <v>0</v>
      </c>
      <c r="F159" s="38">
        <f>E159/D159*100</f>
        <v>0</v>
      </c>
    </row>
    <row r="160" spans="2:6" s="99" customFormat="1" ht="20.25" customHeight="1" x14ac:dyDescent="0.25">
      <c r="B160" s="91">
        <v>581</v>
      </c>
      <c r="C160" s="92" t="s">
        <v>168</v>
      </c>
      <c r="D160" s="87">
        <f>SUM(D161)</f>
        <v>107429.04</v>
      </c>
      <c r="E160" s="87">
        <v>0</v>
      </c>
      <c r="F160" s="38">
        <f t="shared" ref="F160:F161" si="5">E160/D160*100</f>
        <v>0</v>
      </c>
    </row>
    <row r="161" spans="2:7" s="99" customFormat="1" ht="20.25" customHeight="1" x14ac:dyDescent="0.25">
      <c r="B161" s="84">
        <v>32</v>
      </c>
      <c r="C161" s="80" t="s">
        <v>171</v>
      </c>
      <c r="D161" s="87">
        <v>107429.04</v>
      </c>
      <c r="E161" s="87">
        <v>0</v>
      </c>
      <c r="F161" s="38">
        <f t="shared" si="5"/>
        <v>0</v>
      </c>
    </row>
    <row r="162" spans="2:7" s="132" customFormat="1" ht="20.100000000000001" customHeight="1" x14ac:dyDescent="0.25">
      <c r="B162" s="199" t="s">
        <v>213</v>
      </c>
      <c r="C162" s="133" t="s">
        <v>214</v>
      </c>
      <c r="D162" s="200">
        <f>SUM(D163)</f>
        <v>188304</v>
      </c>
      <c r="E162" s="200">
        <f>SUM(E163)</f>
        <v>151911.76</v>
      </c>
      <c r="F162" s="201">
        <f>E162/D162*100</f>
        <v>80.673676608038065</v>
      </c>
    </row>
    <row r="163" spans="2:7" s="131" customFormat="1" ht="20.100000000000001" customHeight="1" x14ac:dyDescent="0.25">
      <c r="B163" s="98" t="s">
        <v>161</v>
      </c>
      <c r="C163" s="77" t="s">
        <v>215</v>
      </c>
      <c r="D163" s="95">
        <f>SUM(D164)</f>
        <v>188304</v>
      </c>
      <c r="E163" s="95">
        <f t="shared" ref="E163" si="6">SUM(E164)</f>
        <v>151911.76</v>
      </c>
      <c r="F163" s="38">
        <f t="shared" si="4"/>
        <v>80.673676608038065</v>
      </c>
    </row>
    <row r="164" spans="2:7" ht="20.100000000000001" customHeight="1" x14ac:dyDescent="0.25">
      <c r="B164" s="91">
        <v>581</v>
      </c>
      <c r="C164" s="92" t="s">
        <v>168</v>
      </c>
      <c r="D164" s="94">
        <f>SUM(D165,D169,D175)</f>
        <v>188304</v>
      </c>
      <c r="E164" s="94">
        <f>SUM(E165,E169,E175)</f>
        <v>151911.76</v>
      </c>
      <c r="F164" s="38">
        <f t="shared" si="4"/>
        <v>80.673676608038065</v>
      </c>
    </row>
    <row r="165" spans="2:7" s="79" customFormat="1" ht="20.100000000000001" customHeight="1" x14ac:dyDescent="0.25">
      <c r="B165" s="81">
        <v>31</v>
      </c>
      <c r="C165" s="80" t="s">
        <v>170</v>
      </c>
      <c r="D165" s="39">
        <v>175669</v>
      </c>
      <c r="E165" s="39">
        <f>SUM(E166:E168)</f>
        <v>144583.56</v>
      </c>
      <c r="F165" s="38">
        <f>E165/D165*100</f>
        <v>82.304538649391759</v>
      </c>
    </row>
    <row r="166" spans="2:7" ht="20.100000000000001" customHeight="1" x14ac:dyDescent="0.25">
      <c r="B166" s="82">
        <v>3111</v>
      </c>
      <c r="C166" s="83" t="s">
        <v>26</v>
      </c>
      <c r="D166" s="36"/>
      <c r="E166" s="36">
        <v>137552</v>
      </c>
      <c r="F166" s="38"/>
      <c r="G166" s="96"/>
    </row>
    <row r="167" spans="2:7" ht="20.100000000000001" customHeight="1" x14ac:dyDescent="0.25">
      <c r="B167" s="82">
        <v>3121</v>
      </c>
      <c r="C167" s="83" t="s">
        <v>75</v>
      </c>
      <c r="D167" s="36"/>
      <c r="E167" s="36">
        <v>1200</v>
      </c>
      <c r="F167" s="38"/>
    </row>
    <row r="168" spans="2:7" ht="20.100000000000001" customHeight="1" x14ac:dyDescent="0.25">
      <c r="B168" s="82">
        <v>3132</v>
      </c>
      <c r="C168" s="83" t="s">
        <v>78</v>
      </c>
      <c r="D168" s="36"/>
      <c r="E168" s="36">
        <v>5831.56</v>
      </c>
      <c r="F168" s="38"/>
    </row>
    <row r="169" spans="2:7" s="79" customFormat="1" ht="20.100000000000001" customHeight="1" x14ac:dyDescent="0.25">
      <c r="B169" s="84">
        <v>32</v>
      </c>
      <c r="C169" s="80" t="s">
        <v>171</v>
      </c>
      <c r="D169" s="39">
        <v>12635</v>
      </c>
      <c r="E169" s="39">
        <f>SUM(E170:E174)</f>
        <v>7015.42</v>
      </c>
      <c r="F169" s="38">
        <f>E169/D169*100</f>
        <v>55.523703996834193</v>
      </c>
    </row>
    <row r="170" spans="2:7" ht="20.100000000000001" customHeight="1" x14ac:dyDescent="0.25">
      <c r="B170" s="82">
        <v>3211</v>
      </c>
      <c r="C170" s="83" t="s">
        <v>27</v>
      </c>
      <c r="D170" s="36"/>
      <c r="E170" s="36">
        <v>411.8</v>
      </c>
      <c r="F170" s="38"/>
    </row>
    <row r="171" spans="2:7" ht="27.75" customHeight="1" x14ac:dyDescent="0.25">
      <c r="B171" s="82">
        <v>3212</v>
      </c>
      <c r="C171" s="83" t="s">
        <v>80</v>
      </c>
      <c r="D171" s="36"/>
      <c r="E171" s="36">
        <v>2975.78</v>
      </c>
      <c r="F171" s="38"/>
    </row>
    <row r="172" spans="2:7" ht="20.100000000000001" customHeight="1" x14ac:dyDescent="0.25">
      <c r="B172" s="82">
        <v>3213</v>
      </c>
      <c r="C172" s="83" t="s">
        <v>81</v>
      </c>
      <c r="D172" s="36"/>
      <c r="E172" s="36">
        <v>1515</v>
      </c>
      <c r="F172" s="38"/>
    </row>
    <row r="173" spans="2:7" ht="20.100000000000001" customHeight="1" x14ac:dyDescent="0.25">
      <c r="B173" s="82">
        <v>3237</v>
      </c>
      <c r="C173" s="83" t="s">
        <v>95</v>
      </c>
      <c r="D173" s="36"/>
      <c r="E173" s="36">
        <v>2112.84</v>
      </c>
      <c r="F173" s="38"/>
    </row>
    <row r="174" spans="2:7" ht="20.100000000000001" customHeight="1" x14ac:dyDescent="0.25">
      <c r="B174" s="82">
        <v>3299</v>
      </c>
      <c r="C174" s="83" t="s">
        <v>218</v>
      </c>
      <c r="D174" s="36"/>
      <c r="E174" s="36">
        <v>0</v>
      </c>
      <c r="F174" s="38"/>
    </row>
    <row r="175" spans="2:7" s="104" customFormat="1" ht="30" customHeight="1" x14ac:dyDescent="0.25">
      <c r="B175" s="84">
        <v>37</v>
      </c>
      <c r="C175" s="97" t="s">
        <v>173</v>
      </c>
      <c r="D175" s="39">
        <v>0</v>
      </c>
      <c r="E175" s="39">
        <f>SUM(E176)</f>
        <v>312.77999999999997</v>
      </c>
      <c r="F175" s="38">
        <v>0</v>
      </c>
    </row>
    <row r="176" spans="2:7" s="79" customFormat="1" ht="30" customHeight="1" x14ac:dyDescent="0.25">
      <c r="B176" s="82">
        <v>3721</v>
      </c>
      <c r="C176" s="83" t="s">
        <v>207</v>
      </c>
      <c r="D176" s="39"/>
      <c r="E176" s="36">
        <v>312.77999999999997</v>
      </c>
      <c r="F176" s="38"/>
    </row>
    <row r="177" spans="2:10" s="104" customFormat="1" ht="22.5" customHeight="1" x14ac:dyDescent="0.25">
      <c r="B177" s="169"/>
      <c r="C177" s="170" t="s">
        <v>32</v>
      </c>
      <c r="D177" s="171">
        <f>SUM(D18+D143+D162+D156)</f>
        <v>15568880</v>
      </c>
      <c r="E177" s="171">
        <f>SUM(E18+E143+E162)</f>
        <v>14645346.719999999</v>
      </c>
      <c r="F177" s="172">
        <f>E177/D177*100</f>
        <v>94.068081454799568</v>
      </c>
    </row>
    <row r="178" spans="2:10" x14ac:dyDescent="0.25">
      <c r="B178" s="236" t="s">
        <v>248</v>
      </c>
      <c r="C178" s="236"/>
      <c r="D178" s="236"/>
      <c r="E178" s="79"/>
      <c r="F178" s="79"/>
      <c r="G178" s="79"/>
      <c r="H178" s="79"/>
      <c r="I178" s="79"/>
      <c r="J178" s="79"/>
    </row>
    <row r="179" spans="2:10" x14ac:dyDescent="0.25">
      <c r="B179" s="22"/>
      <c r="C179" s="22"/>
      <c r="D179" s="22"/>
      <c r="E179" s="253" t="s">
        <v>249</v>
      </c>
      <c r="F179" s="253"/>
      <c r="G179" s="186"/>
      <c r="H179" s="22"/>
    </row>
    <row r="180" spans="2:10" x14ac:dyDescent="0.25">
      <c r="B180" s="166"/>
      <c r="C180" s="166"/>
      <c r="D180" s="166"/>
      <c r="E180" s="252" t="s">
        <v>250</v>
      </c>
      <c r="F180" s="252"/>
      <c r="G180" s="185"/>
      <c r="H180" s="184"/>
    </row>
    <row r="181" spans="2:10" x14ac:dyDescent="0.25">
      <c r="B181" s="85"/>
      <c r="C181" s="85"/>
    </row>
    <row r="182" spans="2:10" x14ac:dyDescent="0.25">
      <c r="B182" s="85"/>
      <c r="C182" s="85"/>
    </row>
    <row r="183" spans="2:10" x14ac:dyDescent="0.25">
      <c r="B183" s="85"/>
      <c r="C183" s="85"/>
    </row>
    <row r="184" spans="2:10" x14ac:dyDescent="0.25">
      <c r="B184" s="85"/>
      <c r="C184" s="85"/>
    </row>
    <row r="185" spans="2:10" x14ac:dyDescent="0.25">
      <c r="B185" s="85"/>
      <c r="C185" s="85"/>
    </row>
    <row r="186" spans="2:10" x14ac:dyDescent="0.25">
      <c r="B186" s="85"/>
      <c r="C186" s="85"/>
    </row>
    <row r="187" spans="2:10" x14ac:dyDescent="0.25">
      <c r="B187" s="85"/>
      <c r="C187" s="85"/>
    </row>
    <row r="188" spans="2:10" x14ac:dyDescent="0.25">
      <c r="B188" s="85"/>
      <c r="C188" s="85"/>
    </row>
    <row r="189" spans="2:10" x14ac:dyDescent="0.25">
      <c r="B189" s="85"/>
      <c r="C189" s="85"/>
    </row>
    <row r="190" spans="2:10" x14ac:dyDescent="0.25">
      <c r="B190" s="85"/>
      <c r="C190" s="85"/>
    </row>
    <row r="191" spans="2:10" x14ac:dyDescent="0.25">
      <c r="B191" s="85"/>
      <c r="C191" s="85"/>
    </row>
    <row r="192" spans="2:10" x14ac:dyDescent="0.25">
      <c r="B192" s="85"/>
      <c r="C192" s="85"/>
    </row>
    <row r="193" spans="2:3" x14ac:dyDescent="0.25">
      <c r="B193" s="85"/>
      <c r="C193" s="85"/>
    </row>
    <row r="194" spans="2:3" x14ac:dyDescent="0.25">
      <c r="B194" s="85"/>
      <c r="C194" s="85"/>
    </row>
    <row r="195" spans="2:3" x14ac:dyDescent="0.25">
      <c r="B195" s="85"/>
      <c r="C195" s="85"/>
    </row>
    <row r="196" spans="2:3" x14ac:dyDescent="0.25">
      <c r="B196" s="85"/>
      <c r="C196" s="85"/>
    </row>
    <row r="197" spans="2:3" x14ac:dyDescent="0.25">
      <c r="B197" s="85"/>
      <c r="C197" s="85"/>
    </row>
    <row r="198" spans="2:3" x14ac:dyDescent="0.25">
      <c r="B198" s="85"/>
      <c r="C198" s="85"/>
    </row>
    <row r="199" spans="2:3" x14ac:dyDescent="0.25">
      <c r="B199" s="85"/>
      <c r="C199" s="85"/>
    </row>
    <row r="200" spans="2:3" x14ac:dyDescent="0.25">
      <c r="B200" s="85"/>
      <c r="C200" s="85"/>
    </row>
    <row r="201" spans="2:3" x14ac:dyDescent="0.25">
      <c r="B201" s="85"/>
      <c r="C201" s="85"/>
    </row>
    <row r="202" spans="2:3" x14ac:dyDescent="0.25">
      <c r="B202" s="85"/>
      <c r="C202" s="85"/>
    </row>
    <row r="203" spans="2:3" x14ac:dyDescent="0.25">
      <c r="B203" s="85"/>
      <c r="C203" s="85"/>
    </row>
    <row r="204" spans="2:3" x14ac:dyDescent="0.25">
      <c r="B204" s="85"/>
      <c r="C204" s="85"/>
    </row>
    <row r="205" spans="2:3" x14ac:dyDescent="0.25">
      <c r="B205" s="85"/>
      <c r="C205" s="85"/>
    </row>
    <row r="206" spans="2:3" x14ac:dyDescent="0.25">
      <c r="B206" s="85"/>
      <c r="C206" s="85"/>
    </row>
    <row r="207" spans="2:3" x14ac:dyDescent="0.25">
      <c r="B207" s="85"/>
      <c r="C207" s="85"/>
    </row>
    <row r="208" spans="2:3" x14ac:dyDescent="0.25">
      <c r="B208" s="85"/>
      <c r="C208" s="85"/>
    </row>
    <row r="209" spans="2:3" x14ac:dyDescent="0.25">
      <c r="B209" s="85"/>
      <c r="C209" s="85"/>
    </row>
    <row r="210" spans="2:3" x14ac:dyDescent="0.25">
      <c r="B210" s="85"/>
      <c r="C210" s="85"/>
    </row>
    <row r="211" spans="2:3" x14ac:dyDescent="0.25">
      <c r="B211" s="85"/>
      <c r="C211" s="85"/>
    </row>
    <row r="212" spans="2:3" x14ac:dyDescent="0.25">
      <c r="B212" s="85"/>
      <c r="C212" s="85"/>
    </row>
    <row r="213" spans="2:3" x14ac:dyDescent="0.25">
      <c r="B213" s="85"/>
      <c r="C213" s="85"/>
    </row>
  </sheetData>
  <mergeCells count="6">
    <mergeCell ref="E179:F179"/>
    <mergeCell ref="E180:F180"/>
    <mergeCell ref="B6:C6"/>
    <mergeCell ref="B7:C7"/>
    <mergeCell ref="B2:F2"/>
    <mergeCell ref="B4:F4"/>
  </mergeCells>
  <pageMargins left="0.7" right="0.7" top="0.75" bottom="0.75" header="0.3" footer="0.3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7</vt:i4>
      </vt:variant>
      <vt:variant>
        <vt:lpstr>Imenovani rasponi</vt:lpstr>
      </vt:variant>
      <vt:variant>
        <vt:i4>7</vt:i4>
      </vt:variant>
    </vt:vector>
  </HeadingPairs>
  <TitlesOfParts>
    <vt:vector size="14" baseType="lpstr">
      <vt:lpstr>SAŽETAK</vt:lpstr>
      <vt:lpstr> Račun prihoda i rashoda</vt:lpstr>
      <vt:lpstr>Prihodi i rashodi po IF</vt:lpstr>
      <vt:lpstr>Rashodi prema funkcijskoj k </vt:lpstr>
      <vt:lpstr>Račun financiranja</vt:lpstr>
      <vt:lpstr>Račun fin.prema IF</vt:lpstr>
      <vt:lpstr>POSEBNI DIO</vt:lpstr>
      <vt:lpstr>' Račun prihoda i rashoda'!Podrucje_ispisa</vt:lpstr>
      <vt:lpstr>'POSEBNI DIO'!Podrucje_ispisa</vt:lpstr>
      <vt:lpstr>'Prihodi i rashodi po IF'!Podrucje_ispisa</vt:lpstr>
      <vt:lpstr>'Račun fin.prema IF'!Podrucje_ispisa</vt:lpstr>
      <vt:lpstr>'Račun financiranja'!Podrucje_ispisa</vt:lpstr>
      <vt:lpstr>'Rashodi prema funkcijskoj k '!Podrucje_ispisa</vt:lpstr>
      <vt:lpstr>SAŽETAK!Podrucje_ispisa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 Lacković</dc:creator>
  <cp:lastModifiedBy>Korisnik</cp:lastModifiedBy>
  <cp:lastPrinted>2026-03-30T06:01:09Z</cp:lastPrinted>
  <dcterms:created xsi:type="dcterms:W3CDTF">2022-08-12T12:51:27Z</dcterms:created>
  <dcterms:modified xsi:type="dcterms:W3CDTF">2026-03-31T10:41:58Z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Tablica ogledni format izvještaja o izvršenju PKDP.xlsx</vt:lpwstr>
  </property>
</Properties>
</file>